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igra-my.sharepoint.com/personal/alasso_siigra_com_mx/Documents/SiiGRA_Varios/SiiGRA/Sistema SiiGRA/CursoSistema/Curso202609/Material/"/>
    </mc:Choice>
  </mc:AlternateContent>
  <xr:revisionPtr revIDLastSave="50" documentId="8_{4E4A4B01-9708-41F3-B682-EC606198248C}" xr6:coauthVersionLast="47" xr6:coauthVersionMax="47" xr10:uidLastSave="{EB85E69C-C0F2-4FBC-BD42-A1723C354CFE}"/>
  <bookViews>
    <workbookView xWindow="4905" yWindow="225" windowWidth="18900" windowHeight="14145" firstSheet="3" activeTab="6" xr2:uid="{00000000-000D-0000-FFFF-FFFF00000000}"/>
  </bookViews>
  <sheets>
    <sheet name="00 Instrucciones" sheetId="1" r:id="rId1"/>
    <sheet name="01 Parámetros" sheetId="2" r:id="rId2"/>
    <sheet name="02 Centros de costo" sheetId="3" r:id="rId3"/>
    <sheet name="03 Capacidad" sheetId="4" r:id="rId4"/>
    <sheet name="04 Gastos" sheetId="5" r:id="rId5"/>
    <sheet name="05 Prorrateos" sheetId="6" r:id="rId6"/>
    <sheet name="06 Mapa de costos" sheetId="7" r:id="rId7"/>
    <sheet name="07 Validación" sheetId="8" r:id="rId8"/>
  </sheets>
  <externalReferences>
    <externalReference r:id="rId9"/>
  </externalReferences>
  <definedNames>
    <definedName name="_xlnm._FilterDatabase" localSheetId="2" hidden="1">'02 Centros de costo'!$A$4:$F$16</definedName>
    <definedName name="_xlnm._FilterDatabase" localSheetId="4" hidden="1">'04 Gastos'!$A$4:$H$46</definedName>
    <definedName name="MesesPeriodo">'01 Parámetros'!$B$6</definedName>
    <definedName name="SemanasMes">'01 Parámetros'!$B$7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5" l="1"/>
  <c r="E8" i="5" s="1"/>
  <c r="D7" i="5"/>
  <c r="E7" i="5" s="1"/>
  <c r="D6" i="5"/>
  <c r="E6" i="5" s="1"/>
  <c r="D19" i="5"/>
  <c r="E19" i="5" s="1"/>
  <c r="D18" i="5"/>
  <c r="E18" i="5" s="1"/>
  <c r="D17" i="5"/>
  <c r="E17" i="5" s="1"/>
  <c r="D16" i="5"/>
  <c r="E16" i="5" s="1"/>
  <c r="D15" i="5"/>
  <c r="E15" i="5" s="1"/>
  <c r="D14" i="5"/>
  <c r="E14" i="5" s="1"/>
  <c r="D13" i="5"/>
  <c r="E13" i="5" s="1"/>
  <c r="E11" i="5"/>
  <c r="D10" i="5"/>
  <c r="E10" i="5" s="1"/>
  <c r="D9" i="5"/>
  <c r="E9" i="5" s="1"/>
  <c r="E12" i="5"/>
  <c r="B16" i="7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B6" i="7"/>
  <c r="A6" i="7"/>
  <c r="B5" i="7"/>
  <c r="A5" i="7"/>
  <c r="N16" i="6"/>
  <c r="M16" i="6"/>
  <c r="L16" i="6"/>
  <c r="K16" i="6"/>
  <c r="J16" i="6"/>
  <c r="I16" i="6"/>
  <c r="B16" i="6"/>
  <c r="A16" i="6"/>
  <c r="N15" i="6"/>
  <c r="M15" i="6"/>
  <c r="L15" i="6"/>
  <c r="K15" i="6"/>
  <c r="J15" i="6"/>
  <c r="I15" i="6"/>
  <c r="B15" i="6"/>
  <c r="A15" i="6"/>
  <c r="N14" i="6"/>
  <c r="M14" i="6"/>
  <c r="L14" i="6"/>
  <c r="K14" i="6"/>
  <c r="J14" i="6"/>
  <c r="I14" i="6"/>
  <c r="B14" i="6"/>
  <c r="A14" i="6"/>
  <c r="N13" i="6"/>
  <c r="M13" i="6"/>
  <c r="L13" i="6"/>
  <c r="K13" i="6"/>
  <c r="J13" i="6"/>
  <c r="I13" i="6"/>
  <c r="B13" i="6"/>
  <c r="A13" i="6"/>
  <c r="N12" i="6"/>
  <c r="M12" i="6"/>
  <c r="L12" i="6"/>
  <c r="K12" i="6"/>
  <c r="J12" i="6"/>
  <c r="I12" i="6"/>
  <c r="B12" i="6"/>
  <c r="A12" i="6"/>
  <c r="N11" i="6"/>
  <c r="M11" i="6"/>
  <c r="L11" i="6"/>
  <c r="K11" i="6"/>
  <c r="J11" i="6"/>
  <c r="I11" i="6"/>
  <c r="B11" i="6"/>
  <c r="A11" i="6"/>
  <c r="N10" i="6"/>
  <c r="M10" i="6"/>
  <c r="L10" i="6"/>
  <c r="K10" i="6"/>
  <c r="J10" i="6"/>
  <c r="I10" i="6"/>
  <c r="B10" i="6"/>
  <c r="A10" i="6"/>
  <c r="N9" i="6"/>
  <c r="M9" i="6"/>
  <c r="L9" i="6"/>
  <c r="K9" i="6"/>
  <c r="J9" i="6"/>
  <c r="I9" i="6"/>
  <c r="B9" i="6"/>
  <c r="A9" i="6"/>
  <c r="N8" i="6"/>
  <c r="M8" i="6"/>
  <c r="L8" i="6"/>
  <c r="K8" i="6"/>
  <c r="J8" i="6"/>
  <c r="I8" i="6"/>
  <c r="B8" i="6"/>
  <c r="A8" i="6"/>
  <c r="N7" i="6"/>
  <c r="M7" i="6"/>
  <c r="L7" i="6"/>
  <c r="K7" i="6"/>
  <c r="J7" i="6"/>
  <c r="I7" i="6"/>
  <c r="B7" i="6"/>
  <c r="A7" i="6"/>
  <c r="N6" i="6"/>
  <c r="M6" i="6"/>
  <c r="L6" i="6"/>
  <c r="K6" i="6"/>
  <c r="J6" i="6"/>
  <c r="I6" i="6"/>
  <c r="B6" i="6"/>
  <c r="A6" i="6"/>
  <c r="N5" i="6"/>
  <c r="M5" i="6"/>
  <c r="L5" i="6"/>
  <c r="L17" i="6" s="1"/>
  <c r="K5" i="6"/>
  <c r="J5" i="6"/>
  <c r="I5" i="6"/>
  <c r="B5" i="6"/>
  <c r="A5" i="6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G16" i="4"/>
  <c r="B16" i="4"/>
  <c r="A16" i="4"/>
  <c r="G15" i="4"/>
  <c r="B15" i="4"/>
  <c r="A15" i="4"/>
  <c r="G14" i="4"/>
  <c r="B14" i="4"/>
  <c r="A14" i="4"/>
  <c r="G13" i="4"/>
  <c r="B13" i="4"/>
  <c r="A13" i="4"/>
  <c r="G12" i="4"/>
  <c r="B12" i="4"/>
  <c r="A12" i="4"/>
  <c r="G11" i="4"/>
  <c r="B11" i="4"/>
  <c r="A11" i="4"/>
  <c r="G10" i="4"/>
  <c r="B10" i="4"/>
  <c r="A10" i="4"/>
  <c r="G9" i="4"/>
  <c r="B9" i="4"/>
  <c r="A9" i="4"/>
  <c r="G8" i="4"/>
  <c r="B8" i="4"/>
  <c r="A8" i="4"/>
  <c r="G7" i="4"/>
  <c r="B7" i="4"/>
  <c r="A7" i="4"/>
  <c r="G6" i="4"/>
  <c r="B6" i="4"/>
  <c r="A6" i="4"/>
  <c r="G5" i="4"/>
  <c r="B5" i="4"/>
  <c r="A5" i="4"/>
  <c r="G7" i="7" l="1"/>
  <c r="G9" i="7"/>
  <c r="G6" i="7"/>
  <c r="K17" i="6"/>
  <c r="N17" i="6"/>
  <c r="J17" i="6"/>
  <c r="G8" i="7"/>
  <c r="M17" i="6"/>
  <c r="G12" i="7"/>
  <c r="G10" i="7"/>
  <c r="G14" i="7"/>
  <c r="G15" i="7"/>
  <c r="G11" i="7"/>
  <c r="G13" i="7"/>
  <c r="G16" i="7"/>
  <c r="E48" i="5"/>
  <c r="B5" i="8" s="1"/>
  <c r="I5" i="4"/>
  <c r="I6" i="4"/>
  <c r="I7" i="4"/>
  <c r="I8" i="4"/>
  <c r="I9" i="4"/>
  <c r="I10" i="4"/>
  <c r="I11" i="4"/>
  <c r="I12" i="4"/>
  <c r="I13" i="4"/>
  <c r="I14" i="4"/>
  <c r="I15" i="4"/>
  <c r="I16" i="4"/>
  <c r="G5" i="7"/>
  <c r="I17" i="6"/>
  <c r="F5" i="7"/>
  <c r="E5" i="7"/>
  <c r="D5" i="7"/>
  <c r="C5" i="7"/>
  <c r="F6" i="7"/>
  <c r="E6" i="7"/>
  <c r="D6" i="7"/>
  <c r="C6" i="7"/>
  <c r="F7" i="7"/>
  <c r="E7" i="7"/>
  <c r="D7" i="7"/>
  <c r="C7" i="7"/>
  <c r="F8" i="7"/>
  <c r="E8" i="7"/>
  <c r="D8" i="7"/>
  <c r="C8" i="7"/>
  <c r="F9" i="7"/>
  <c r="E9" i="7"/>
  <c r="D9" i="7"/>
  <c r="C9" i="7"/>
  <c r="F10" i="7"/>
  <c r="E10" i="7"/>
  <c r="D10" i="7"/>
  <c r="C10" i="7"/>
  <c r="F11" i="7"/>
  <c r="E11" i="7"/>
  <c r="D11" i="7"/>
  <c r="C11" i="7"/>
  <c r="F12" i="7"/>
  <c r="E12" i="7"/>
  <c r="D12" i="7"/>
  <c r="C12" i="7"/>
  <c r="F13" i="7"/>
  <c r="E13" i="7"/>
  <c r="D13" i="7"/>
  <c r="C13" i="7"/>
  <c r="F14" i="7"/>
  <c r="E14" i="7"/>
  <c r="D14" i="7"/>
  <c r="C14" i="7"/>
  <c r="F15" i="7"/>
  <c r="E15" i="7"/>
  <c r="D15" i="7"/>
  <c r="C15" i="7"/>
  <c r="F16" i="7"/>
  <c r="E16" i="7"/>
  <c r="D16" i="7"/>
  <c r="C16" i="7"/>
  <c r="B10" i="8" l="1"/>
  <c r="H16" i="7"/>
  <c r="H14" i="7"/>
  <c r="H13" i="7"/>
  <c r="H12" i="7"/>
  <c r="H10" i="7"/>
  <c r="H8" i="7"/>
  <c r="H6" i="7"/>
  <c r="H11" i="7"/>
  <c r="H9" i="7"/>
  <c r="H7" i="7"/>
  <c r="H5" i="7"/>
  <c r="H15" i="7"/>
  <c r="K16" i="4"/>
  <c r="L16" i="4" s="1"/>
  <c r="I16" i="7" s="1"/>
  <c r="K15" i="4"/>
  <c r="L15" i="4" s="1"/>
  <c r="I15" i="7" s="1"/>
  <c r="K14" i="4"/>
  <c r="L14" i="4" s="1"/>
  <c r="I14" i="7" s="1"/>
  <c r="K13" i="4"/>
  <c r="L13" i="4" s="1"/>
  <c r="I13" i="7" s="1"/>
  <c r="K12" i="4"/>
  <c r="L12" i="4" s="1"/>
  <c r="I12" i="7" s="1"/>
  <c r="K11" i="4"/>
  <c r="L11" i="4" s="1"/>
  <c r="I11" i="7" s="1"/>
  <c r="K10" i="4"/>
  <c r="L10" i="4" s="1"/>
  <c r="I10" i="7" s="1"/>
  <c r="K9" i="4"/>
  <c r="L9" i="4" s="1"/>
  <c r="I9" i="7" s="1"/>
  <c r="K8" i="4"/>
  <c r="L8" i="4" s="1"/>
  <c r="I8" i="7" s="1"/>
  <c r="K7" i="4"/>
  <c r="L7" i="4" s="1"/>
  <c r="I7" i="7" s="1"/>
  <c r="K6" i="4"/>
  <c r="L6" i="4" s="1"/>
  <c r="I6" i="7" s="1"/>
  <c r="K5" i="4"/>
  <c r="L5" i="4" s="1"/>
  <c r="J15" i="7" l="1"/>
  <c r="K15" i="7" s="1"/>
  <c r="J13" i="7"/>
  <c r="K13" i="7" s="1"/>
  <c r="J14" i="7"/>
  <c r="K14" i="7" s="1"/>
  <c r="H18" i="7"/>
  <c r="B6" i="8" s="1"/>
  <c r="B8" i="8" s="1"/>
  <c r="J16" i="7"/>
  <c r="K16" i="7" s="1"/>
  <c r="J6" i="7"/>
  <c r="K6" i="7" s="1"/>
  <c r="J8" i="7"/>
  <c r="K8" i="7" s="1"/>
  <c r="J12" i="7"/>
  <c r="K12" i="7" s="1"/>
  <c r="J7" i="7"/>
  <c r="K7" i="7" s="1"/>
  <c r="J9" i="7"/>
  <c r="K9" i="7" s="1"/>
  <c r="J10" i="7"/>
  <c r="K10" i="7" s="1"/>
  <c r="J11" i="7"/>
  <c r="K11" i="7" s="1"/>
  <c r="B9" i="8"/>
  <c r="I5" i="7"/>
  <c r="J5" i="7" s="1"/>
  <c r="K5" i="7" s="1"/>
  <c r="B7" i="8" l="1"/>
</calcChain>
</file>

<file path=xl/sharedStrings.xml><?xml version="1.0" encoding="utf-8"?>
<sst xmlns="http://schemas.openxmlformats.org/spreadsheetml/2006/main" count="206" uniqueCount="142">
  <si>
    <t>MAPA DE COSTOS | PLANTILLA PARA EL TALLER</t>
  </si>
  <si>
    <t>Objetivo</t>
  </si>
  <si>
    <t>Construir el coste por hora de cada centro de coste productivo a partir de la capacidad media, los costes fijos directos y la distribución de los costes indirectos. La plantilla no contiene datos del ejercicio: cada equipo debe capturarlos.</t>
  </si>
  <si>
    <t>Paso</t>
  </si>
  <si>
    <t>Hoja</t>
  </si>
  <si>
    <t>Qué debe hacer el participante</t>
  </si>
  <si>
    <t>1</t>
  </si>
  <si>
    <t>Centros de coste</t>
  </si>
  <si>
    <t>Definir los recursos productivos: máquina, grupo de máquinas, línea, departamento u operador.</t>
  </si>
  <si>
    <t>2</t>
  </si>
  <si>
    <t>Capacidad</t>
  </si>
  <si>
    <t>Calcular horas instaladas, improductividad, horas no vendidas y horas productivas.</t>
  </si>
  <si>
    <t>3</t>
  </si>
  <si>
    <t>Gastos</t>
  </si>
  <si>
    <t>Clasificar cada gasto como fijo directo o fijo indirecto y elegir su base de asignación.</t>
  </si>
  <si>
    <t>4</t>
  </si>
  <si>
    <t>Prorrateos</t>
  </si>
  <si>
    <t>Capturar las bases físicas o económicas que expliquen cómo distribuir los indirectos.</t>
  </si>
  <si>
    <t>5</t>
  </si>
  <si>
    <t>Mapa de costes</t>
  </si>
  <si>
    <t>Revisar el coste mensual absorbido y el coste por hora de cada centro.</t>
  </si>
  <si>
    <t>6</t>
  </si>
  <si>
    <t>Validación</t>
  </si>
  <si>
    <t>Comprobar que todos los gastos fueron absorbidos y que no existen diferencias.</t>
  </si>
  <si>
    <t>Convención de colores</t>
  </si>
  <si>
    <t>Amarillo / texto azul</t>
  </si>
  <si>
    <t>Dato que debe capturar el participante.</t>
  </si>
  <si>
    <t>Azul claro / texto negro</t>
  </si>
  <si>
    <t>Cálculo automático. No debe sustituirse.</t>
  </si>
  <si>
    <t>Gris</t>
  </si>
  <si>
    <t>Etiqueta, referencia o dato estructural.</t>
  </si>
  <si>
    <t>Importante: la clasificación económica debe responder al comportamiento real del gasto. Si el recurso se paga por estar disponible, normalmente forma parte de la estructura. Si cambia directamente con cada unidad u orden, normalmente es variable y no forma parte del coste por hora.</t>
  </si>
  <si>
    <t>PARÁMETROS GENERALES</t>
  </si>
  <si>
    <t>Parámetro</t>
  </si>
  <si>
    <t>Valor</t>
  </si>
  <si>
    <t>Uso</t>
  </si>
  <si>
    <t>Empresa / equipo</t>
  </si>
  <si>
    <t>Nombre asignado al equipo o empresa analizada</t>
  </si>
  <si>
    <t>Meses del periodo</t>
  </si>
  <si>
    <t>Convierte importes del periodo a promedio mensual</t>
  </si>
  <si>
    <t>Semanas promedio por mes</t>
  </si>
  <si>
    <t>Convierte capacidad semanal a mensual</t>
  </si>
  <si>
    <t>Margen de venta orientativo</t>
  </si>
  <si>
    <t>Opcional para comparar tarifa técnica con precio objetivo</t>
  </si>
  <si>
    <t>Observaciones</t>
  </si>
  <si>
    <t>Supuestos relevantes del ejercicio</t>
  </si>
  <si>
    <t>CENTROS DE COSTE PRODUCTIVOS</t>
  </si>
  <si>
    <t>Código</t>
  </si>
  <si>
    <t>Clasificación</t>
  </si>
  <si>
    <t>Área / departamento</t>
  </si>
  <si>
    <t>Descripción del centro</t>
  </si>
  <si>
    <t>Tipo de recurso</t>
  </si>
  <si>
    <t>¿Es restricción?</t>
  </si>
  <si>
    <t>Inyección</t>
  </si>
  <si>
    <t>Productivo</t>
  </si>
  <si>
    <t>Producción</t>
  </si>
  <si>
    <t>Máquina</t>
  </si>
  <si>
    <t>Sí</t>
  </si>
  <si>
    <t>No</t>
  </si>
  <si>
    <t>CAPACIDAD MEDIA POR CENTRO DE COSTE</t>
  </si>
  <si>
    <t>Centro de coste</t>
  </si>
  <si>
    <t>Cantidad de recursos</t>
  </si>
  <si>
    <t>Turnos/día</t>
  </si>
  <si>
    <t>Horas/turno</t>
  </si>
  <si>
    <t>Días/semana</t>
  </si>
  <si>
    <t>Horas instaladas/mes</t>
  </si>
  <si>
    <t>% improductividad</t>
  </si>
  <si>
    <t>Horas improductivas</t>
  </si>
  <si>
    <t>% horas no vendidas</t>
  </si>
  <si>
    <t>Horas no vendidas</t>
  </si>
  <si>
    <t>Horas productivas/mes</t>
  </si>
  <si>
    <t>CLASIFICACIÓN DE GASTOS DEL PERIODO</t>
  </si>
  <si>
    <t>Cuenta contable</t>
  </si>
  <si>
    <t>Tipo</t>
  </si>
  <si>
    <t>Descripción</t>
  </si>
  <si>
    <t>Importe del periodo</t>
  </si>
  <si>
    <t>Promedio mensual</t>
  </si>
  <si>
    <t>Centro directo</t>
  </si>
  <si>
    <t>Base de prorrateo</t>
  </si>
  <si>
    <t>TOTAL PROMEDIO MENSUAL</t>
  </si>
  <si>
    <t>BASES DE PRORRATEO POR CENTRO DE COSTE</t>
  </si>
  <si>
    <t>Área m²</t>
  </si>
  <si>
    <t>Horas productivas</t>
  </si>
  <si>
    <t>Consumibles directos</t>
  </si>
  <si>
    <t>Depreciación</t>
  </si>
  <si>
    <t>Sueldos directos</t>
  </si>
  <si>
    <t>Energía</t>
  </si>
  <si>
    <t>% Área</t>
  </si>
  <si>
    <t>% Horas</t>
  </si>
  <si>
    <t>% Consumibles</t>
  </si>
  <si>
    <t>% Depreciación</t>
  </si>
  <si>
    <t>% Sueldos</t>
  </si>
  <si>
    <t>% Energía</t>
  </si>
  <si>
    <t>CONTROL</t>
  </si>
  <si>
    <t>MAPA DE COSTOS | COSTE POR HORA</t>
  </si>
  <si>
    <t>Salarios directos</t>
  </si>
  <si>
    <t>Energía directa</t>
  </si>
  <si>
    <t>Depreciación directa</t>
  </si>
  <si>
    <t>Indirectos asignados</t>
  </si>
  <si>
    <t>Coste mensual absorbido</t>
  </si>
  <si>
    <t>Coste por hora</t>
  </si>
  <si>
    <t>Precio/hora orientativo</t>
  </si>
  <si>
    <t>Total costes absorbidos</t>
  </si>
  <si>
    <t>VALIDACIÓN DEL MAPA DE COSTOS</t>
  </si>
  <si>
    <t>Control</t>
  </si>
  <si>
    <t>Resultado</t>
  </si>
  <si>
    <t>Interpretación</t>
  </si>
  <si>
    <t>Total gasto mensual clasificado</t>
  </si>
  <si>
    <t>Debe coincidir con la suma de costes absorbidos.</t>
  </si>
  <si>
    <t>Suma de costes directos e indirectos en los centros.</t>
  </si>
  <si>
    <t>Diferencia por absorber</t>
  </si>
  <si>
    <t>Debe ser cero.</t>
  </si>
  <si>
    <t>% absorbido</t>
  </si>
  <si>
    <t>Debe ser 100%.</t>
  </si>
  <si>
    <t>Centros sin horas productivas</t>
  </si>
  <si>
    <t>Revisar centros definidos sin capacidad.</t>
  </si>
  <si>
    <t>Bases de prorrateo incompletas</t>
  </si>
  <si>
    <t>Debe ser cero si se utilizarán las seis bases.</t>
  </si>
  <si>
    <t>Cierre del ejercicio: explicar qué centro concentra el mayor coste por hora, cuál es la restricción, qué base de prorrateo tuvo mayor impacto y qué supuestos conviene validar con datos reales.</t>
  </si>
  <si>
    <t>5600-01</t>
  </si>
  <si>
    <t>Salarios</t>
  </si>
  <si>
    <t>Fijo Directo</t>
  </si>
  <si>
    <t>5600-02</t>
  </si>
  <si>
    <t>5600-06</t>
  </si>
  <si>
    <t>5600-10</t>
  </si>
  <si>
    <t>6100-01</t>
  </si>
  <si>
    <t>Gastos Administración</t>
  </si>
  <si>
    <t>Indirecto</t>
  </si>
  <si>
    <t>Sueldos administrativos</t>
  </si>
  <si>
    <t>Teléfono</t>
  </si>
  <si>
    <t>6100-02</t>
  </si>
  <si>
    <t>Producción Indirectos</t>
  </si>
  <si>
    <t>Sueldos producción</t>
  </si>
  <si>
    <t>Gastos almacén</t>
  </si>
  <si>
    <t>6100-03</t>
  </si>
  <si>
    <t>Renta</t>
  </si>
  <si>
    <t>Fijo directo</t>
  </si>
  <si>
    <t>Fijo indirecto</t>
  </si>
  <si>
    <t>Prorrateo general</t>
  </si>
  <si>
    <t>Consumibles</t>
  </si>
  <si>
    <t>Ensamble</t>
  </si>
  <si>
    <t>Empaque Inspección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</si>
</sst>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(#,##0.00\);\-"/>
    <numFmt numFmtId="165" formatCode="0.0%"/>
    <numFmt numFmtId="166" formatCode="\$#,##0.00;[Red]\(\$#,##0.00\);\-"/>
  </numFmts>
  <fonts count="9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666666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548235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1" xfId="0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164" fontId="6" fillId="7" borderId="1" xfId="0" applyNumberFormat="1" applyFont="1" applyFill="1" applyBorder="1"/>
    <xf numFmtId="164" fontId="5" fillId="6" borderId="1" xfId="0" applyNumberFormat="1" applyFont="1" applyFill="1" applyBorder="1"/>
    <xf numFmtId="165" fontId="5" fillId="6" borderId="1" xfId="0" applyNumberFormat="1" applyFont="1" applyFill="1" applyBorder="1"/>
    <xf numFmtId="1" fontId="5" fillId="6" borderId="1" xfId="0" applyNumberFormat="1" applyFont="1" applyFill="1" applyBorder="1"/>
    <xf numFmtId="2" fontId="6" fillId="7" borderId="1" xfId="0" applyNumberFormat="1" applyFont="1" applyFill="1" applyBorder="1"/>
    <xf numFmtId="166" fontId="6" fillId="7" borderId="1" xfId="0" applyNumberFormat="1" applyFont="1" applyFill="1" applyBorder="1"/>
    <xf numFmtId="0" fontId="8" fillId="0" borderId="0" xfId="0" applyFont="1" applyAlignment="1">
      <alignment wrapText="1"/>
    </xf>
    <xf numFmtId="166" fontId="8" fillId="8" borderId="3" xfId="0" applyNumberFormat="1" applyFont="1" applyFill="1" applyBorder="1"/>
    <xf numFmtId="165" fontId="6" fillId="7" borderId="1" xfId="0" applyNumberFormat="1" applyFont="1" applyFill="1" applyBorder="1"/>
    <xf numFmtId="0" fontId="3" fillId="9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7" fillId="6" borderId="0" xfId="0" applyFont="1" applyFill="1" applyAlignment="1">
      <alignment wrapText="1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iigra-my.sharepoint.com/personal/alasso_siigra_com_mx/Documents/SiiGRA_Varios/SiiGRA/Sistema%20SiiGRA/CursoSistema/Curso202609/Material/Plantilla_Mapa_de_Costos_Plastihogar.xlsx" TargetMode="External"/><Relationship Id="rId1" Type="http://schemas.openxmlformats.org/officeDocument/2006/relationships/externalLinkPath" Target="Plantilla_Mapa_de_Costos_Plastihog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 Instrucciones"/>
      <sheetName val="01 Parámetros"/>
      <sheetName val="02 Centros de costo"/>
      <sheetName val="03 Capacidad"/>
      <sheetName val="04 Gastos"/>
      <sheetName val="05 Prorrateos"/>
      <sheetName val="06 Mapa de costos"/>
      <sheetName val="07 Validación"/>
    </sheetNames>
    <sheetDataSet>
      <sheetData sheetId="0"/>
      <sheetData sheetId="1">
        <row r="6">
          <cell r="B6">
            <v>12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"/>
  <sheetViews>
    <sheetView showGridLines="0" workbookViewId="0">
      <selection activeCell="B13" sqref="B13"/>
    </sheetView>
  </sheetViews>
  <sheetFormatPr baseColWidth="10" defaultColWidth="9.140625" defaultRowHeight="15" x14ac:dyDescent="0.25"/>
  <cols>
    <col min="1" max="1" width="4.7109375" customWidth="1"/>
    <col min="2" max="2" width="30.7109375" customWidth="1"/>
    <col min="3" max="6" width="22.7109375" customWidth="1"/>
  </cols>
  <sheetData>
    <row r="2" spans="2:6" x14ac:dyDescent="0.25">
      <c r="B2" s="15" t="s">
        <v>0</v>
      </c>
      <c r="C2" s="15"/>
      <c r="D2" s="15"/>
      <c r="E2" s="15"/>
      <c r="F2" s="15"/>
    </row>
    <row r="3" spans="2:6" x14ac:dyDescent="0.25">
      <c r="B3" s="15"/>
      <c r="C3" s="15"/>
      <c r="D3" s="15"/>
      <c r="E3" s="15"/>
      <c r="F3" s="15"/>
    </row>
    <row r="5" spans="2:6" ht="15.75" x14ac:dyDescent="0.25">
      <c r="B5" s="18" t="s">
        <v>1</v>
      </c>
      <c r="C5" s="18"/>
      <c r="D5" s="18"/>
      <c r="E5" s="18"/>
      <c r="F5" s="18"/>
    </row>
    <row r="6" spans="2:6" x14ac:dyDescent="0.25">
      <c r="B6" s="16" t="s">
        <v>2</v>
      </c>
      <c r="C6" s="16"/>
      <c r="D6" s="16"/>
      <c r="E6" s="16"/>
      <c r="F6" s="16"/>
    </row>
    <row r="7" spans="2:6" x14ac:dyDescent="0.25">
      <c r="B7" s="16"/>
      <c r="C7" s="16"/>
      <c r="D7" s="16"/>
      <c r="E7" s="16"/>
      <c r="F7" s="16"/>
    </row>
    <row r="9" spans="2:6" ht="30" x14ac:dyDescent="0.25">
      <c r="B9" s="2" t="s">
        <v>3</v>
      </c>
      <c r="C9" s="2" t="s">
        <v>4</v>
      </c>
      <c r="D9" s="2" t="s">
        <v>5</v>
      </c>
    </row>
    <row r="10" spans="2:6" x14ac:dyDescent="0.25">
      <c r="B10" s="3" t="s">
        <v>6</v>
      </c>
      <c r="C10" s="3" t="s">
        <v>7</v>
      </c>
      <c r="D10" s="16" t="s">
        <v>8</v>
      </c>
      <c r="E10" s="16"/>
      <c r="F10" s="16"/>
    </row>
    <row r="11" spans="2:6" x14ac:dyDescent="0.25">
      <c r="B11" s="3" t="s">
        <v>9</v>
      </c>
      <c r="C11" s="3" t="s">
        <v>10</v>
      </c>
      <c r="D11" s="16" t="s">
        <v>11</v>
      </c>
      <c r="E11" s="16"/>
      <c r="F11" s="16"/>
    </row>
    <row r="12" spans="2:6" x14ac:dyDescent="0.25">
      <c r="B12" s="3" t="s">
        <v>12</v>
      </c>
      <c r="C12" s="3" t="s">
        <v>13</v>
      </c>
      <c r="D12" s="16" t="s">
        <v>14</v>
      </c>
      <c r="E12" s="16"/>
      <c r="F12" s="16"/>
    </row>
    <row r="13" spans="2:6" x14ac:dyDescent="0.25">
      <c r="B13" s="3" t="s">
        <v>15</v>
      </c>
      <c r="C13" s="3" t="s">
        <v>16</v>
      </c>
      <c r="D13" s="16" t="s">
        <v>17</v>
      </c>
      <c r="E13" s="16"/>
      <c r="F13" s="16"/>
    </row>
    <row r="14" spans="2:6" x14ac:dyDescent="0.25">
      <c r="B14" s="3" t="s">
        <v>18</v>
      </c>
      <c r="C14" s="3" t="s">
        <v>19</v>
      </c>
      <c r="D14" s="16" t="s">
        <v>20</v>
      </c>
      <c r="E14" s="16"/>
      <c r="F14" s="16"/>
    </row>
    <row r="15" spans="2:6" x14ac:dyDescent="0.25">
      <c r="B15" s="3" t="s">
        <v>21</v>
      </c>
      <c r="C15" s="3" t="s">
        <v>22</v>
      </c>
      <c r="D15" s="16" t="s">
        <v>23</v>
      </c>
      <c r="E15" s="16"/>
      <c r="F15" s="16"/>
    </row>
    <row r="17" spans="2:6" ht="15.75" x14ac:dyDescent="0.25">
      <c r="B17" s="18" t="s">
        <v>24</v>
      </c>
      <c r="C17" s="18"/>
      <c r="D17" s="18"/>
      <c r="E17" s="18"/>
      <c r="F17" s="18"/>
    </row>
    <row r="18" spans="2:6" x14ac:dyDescent="0.25">
      <c r="B18" s="4" t="s">
        <v>25</v>
      </c>
      <c r="C18" s="16" t="s">
        <v>26</v>
      </c>
      <c r="D18" s="16"/>
      <c r="E18" s="16"/>
      <c r="F18" s="16"/>
    </row>
    <row r="19" spans="2:6" x14ac:dyDescent="0.25">
      <c r="B19" s="5" t="s">
        <v>27</v>
      </c>
      <c r="C19" s="16" t="s">
        <v>28</v>
      </c>
      <c r="D19" s="16"/>
      <c r="E19" s="16"/>
      <c r="F19" s="16"/>
    </row>
    <row r="20" spans="2:6" x14ac:dyDescent="0.25">
      <c r="B20" s="3" t="s">
        <v>29</v>
      </c>
      <c r="C20" s="16" t="s">
        <v>30</v>
      </c>
      <c r="D20" s="16"/>
      <c r="E20" s="16"/>
      <c r="F20" s="16"/>
    </row>
    <row r="22" spans="2:6" x14ac:dyDescent="0.25">
      <c r="B22" s="17" t="s">
        <v>31</v>
      </c>
      <c r="C22" s="17"/>
      <c r="D22" s="17"/>
      <c r="E22" s="17"/>
      <c r="F22" s="17"/>
    </row>
    <row r="23" spans="2:6" x14ac:dyDescent="0.25">
      <c r="B23" s="17"/>
      <c r="C23" s="17"/>
      <c r="D23" s="17"/>
      <c r="E23" s="17"/>
      <c r="F23" s="17"/>
    </row>
  </sheetData>
  <mergeCells count="14">
    <mergeCell ref="B2:F3"/>
    <mergeCell ref="B5:F5"/>
    <mergeCell ref="B6:F7"/>
    <mergeCell ref="D10:F10"/>
    <mergeCell ref="D11:F11"/>
    <mergeCell ref="C18:F18"/>
    <mergeCell ref="C19:F19"/>
    <mergeCell ref="C20:F20"/>
    <mergeCell ref="B22:F23"/>
    <mergeCell ref="D12:F12"/>
    <mergeCell ref="D13:F13"/>
    <mergeCell ref="D14:F14"/>
    <mergeCell ref="D15:F15"/>
    <mergeCell ref="B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showGridLines="0" workbookViewId="0">
      <selection sqref="A1:C2"/>
    </sheetView>
  </sheetViews>
  <sheetFormatPr baseColWidth="10" defaultColWidth="9.140625" defaultRowHeight="15" x14ac:dyDescent="0.25"/>
  <cols>
    <col min="1" max="1" width="30.7109375" customWidth="1"/>
    <col min="2" max="2" width="20.7109375" customWidth="1"/>
    <col min="3" max="3" width="55.7109375" customWidth="1"/>
  </cols>
  <sheetData>
    <row r="1" spans="1:3" x14ac:dyDescent="0.25">
      <c r="A1" s="15" t="s">
        <v>32</v>
      </c>
      <c r="B1" s="15"/>
      <c r="C1" s="15"/>
    </row>
    <row r="2" spans="1:3" x14ac:dyDescent="0.25">
      <c r="A2" s="15"/>
      <c r="B2" s="15"/>
      <c r="C2" s="15"/>
    </row>
    <row r="4" spans="1:3" x14ac:dyDescent="0.25">
      <c r="A4" s="2" t="s">
        <v>33</v>
      </c>
      <c r="B4" s="2" t="s">
        <v>34</v>
      </c>
      <c r="C4" s="2" t="s">
        <v>35</v>
      </c>
    </row>
    <row r="5" spans="1:3" x14ac:dyDescent="0.25">
      <c r="A5" s="3" t="s">
        <v>36</v>
      </c>
      <c r="B5" s="4"/>
      <c r="C5" s="1" t="s">
        <v>37</v>
      </c>
    </row>
    <row r="6" spans="1:3" x14ac:dyDescent="0.25">
      <c r="A6" s="3" t="s">
        <v>38</v>
      </c>
      <c r="B6" s="6">
        <v>12</v>
      </c>
      <c r="C6" s="1" t="s">
        <v>39</v>
      </c>
    </row>
    <row r="7" spans="1:3" x14ac:dyDescent="0.25">
      <c r="A7" s="3" t="s">
        <v>40</v>
      </c>
      <c r="B7" s="6">
        <v>4.29</v>
      </c>
      <c r="C7" s="1" t="s">
        <v>41</v>
      </c>
    </row>
    <row r="8" spans="1:3" x14ac:dyDescent="0.25">
      <c r="A8" s="3" t="s">
        <v>42</v>
      </c>
      <c r="B8" s="7">
        <v>0.2</v>
      </c>
      <c r="C8" s="1" t="s">
        <v>43</v>
      </c>
    </row>
    <row r="9" spans="1:3" x14ac:dyDescent="0.25">
      <c r="A9" s="3" t="s">
        <v>44</v>
      </c>
      <c r="B9" s="4"/>
      <c r="C9" s="1" t="s">
        <v>45</v>
      </c>
    </row>
  </sheetData>
  <mergeCells count="1">
    <mergeCell ref="A1:C2"/>
  </mergeCells>
  <dataValidations count="2">
    <dataValidation type="decimal" operator="greaterThan" allowBlank="1" showInputMessage="1" showErrorMessage="1" sqref="B6:B7" xr:uid="{00000000-0002-0000-0100-000000000000}">
      <formula1>0</formula1>
    </dataValidation>
    <dataValidation type="decimal" allowBlank="1" showInputMessage="1" showErrorMessage="1" sqref="B8" xr:uid="{00000000-0002-0000-0100-000002000000}">
      <formula1>0</formula1>
      <formula2>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workbookViewId="0">
      <pane ySplit="4" topLeftCell="A5" activePane="bottomLeft" state="frozen"/>
      <selection pane="bottomLeft" activeCell="A11" sqref="A11"/>
    </sheetView>
  </sheetViews>
  <sheetFormatPr baseColWidth="10" defaultColWidth="9.140625" defaultRowHeight="15" x14ac:dyDescent="0.25"/>
  <cols>
    <col min="1" max="1" width="31.140625" customWidth="1"/>
    <col min="2" max="2" width="18.7109375" customWidth="1"/>
    <col min="3" max="3" width="28.7109375" customWidth="1"/>
    <col min="4" max="4" width="34.7109375" customWidth="1"/>
    <col min="5" max="5" width="16.7109375" customWidth="1"/>
    <col min="6" max="6" width="26.7109375" customWidth="1"/>
  </cols>
  <sheetData>
    <row r="1" spans="1:6" x14ac:dyDescent="0.25">
      <c r="A1" s="15" t="s">
        <v>46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4" spans="1:6" x14ac:dyDescent="0.25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</row>
    <row r="5" spans="1:6" x14ac:dyDescent="0.25">
      <c r="A5" s="4" t="s">
        <v>53</v>
      </c>
      <c r="B5" s="4" t="s">
        <v>54</v>
      </c>
      <c r="C5" s="4" t="s">
        <v>55</v>
      </c>
      <c r="D5" s="4" t="s">
        <v>53</v>
      </c>
      <c r="E5" s="4" t="s">
        <v>56</v>
      </c>
      <c r="F5" s="4" t="s">
        <v>57</v>
      </c>
    </row>
    <row r="6" spans="1:6" x14ac:dyDescent="0.25">
      <c r="A6" s="4" t="s">
        <v>140</v>
      </c>
      <c r="B6" s="4" t="s">
        <v>54</v>
      </c>
      <c r="C6" s="4" t="s">
        <v>55</v>
      </c>
      <c r="D6" s="4" t="s">
        <v>140</v>
      </c>
      <c r="E6" s="4" t="s">
        <v>56</v>
      </c>
      <c r="F6" s="4" t="s">
        <v>58</v>
      </c>
    </row>
    <row r="7" spans="1:6" x14ac:dyDescent="0.25">
      <c r="A7" s="4" t="s">
        <v>141</v>
      </c>
      <c r="B7" s="4" t="s">
        <v>54</v>
      </c>
      <c r="C7" s="4" t="s">
        <v>55</v>
      </c>
      <c r="D7" s="4" t="s">
        <v>141</v>
      </c>
      <c r="E7" s="4" t="s">
        <v>56</v>
      </c>
      <c r="F7" s="4" t="s">
        <v>58</v>
      </c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</sheetData>
  <autoFilter ref="A4:F16" xr:uid="{00000000-0009-0000-0000-000002000000}"/>
  <mergeCells count="1">
    <mergeCell ref="A1:F2"/>
  </mergeCells>
  <dataValidations count="3">
    <dataValidation type="list" allowBlank="1" showInputMessage="1" showErrorMessage="1" sqref="B5:B16" xr:uid="{00000000-0002-0000-0200-000000000000}">
      <formula1>"Productivo,Servicio a producción"</formula1>
    </dataValidation>
    <dataValidation type="list" allowBlank="1" showInputMessage="1" showErrorMessage="1" sqref="E5:E16" xr:uid="{00000000-0002-0000-0200-000001000000}">
      <formula1>"Máquina,Grupo de máquinas,Línea,Departamento,Operador / grupo"</formula1>
    </dataValidation>
    <dataValidation type="list" allowBlank="1" showInputMessage="1" showErrorMessage="1" sqref="F5:F16" xr:uid="{00000000-0002-0000-0200-000002000000}">
      <formula1>"Sí,No"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showGridLines="0" workbookViewId="0">
      <pane ySplit="4" topLeftCell="A5" activePane="bottomLeft" state="frozen"/>
      <selection pane="bottomLeft" activeCell="L5" sqref="L5:L7"/>
    </sheetView>
  </sheetViews>
  <sheetFormatPr baseColWidth="10" defaultColWidth="9.140625" defaultRowHeight="15" x14ac:dyDescent="0.25"/>
  <cols>
    <col min="1" max="1" width="22.5703125" customWidth="1"/>
    <col min="2" max="2" width="28.7109375" customWidth="1"/>
    <col min="3" max="3" width="10.7109375" customWidth="1"/>
    <col min="4" max="5" width="12.7109375" customWidth="1"/>
    <col min="6" max="7" width="13.7109375" customWidth="1"/>
    <col min="8" max="11" width="14.7109375" customWidth="1"/>
    <col min="12" max="12" width="16.7109375" customWidth="1"/>
  </cols>
  <sheetData>
    <row r="1" spans="1:12" x14ac:dyDescent="0.25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 ht="35.25" customHeight="1" x14ac:dyDescent="0.25">
      <c r="A4" s="2" t="s">
        <v>47</v>
      </c>
      <c r="B4" s="2" t="s">
        <v>60</v>
      </c>
      <c r="C4" s="2" t="s">
        <v>61</v>
      </c>
      <c r="D4" s="2" t="s">
        <v>62</v>
      </c>
      <c r="E4" s="2" t="s">
        <v>63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</row>
    <row r="5" spans="1:12" x14ac:dyDescent="0.25">
      <c r="A5" s="5" t="str">
        <f>'02 Centros de costo'!A5</f>
        <v>Inyección</v>
      </c>
      <c r="B5" s="5" t="str">
        <f>'02 Centros de costo'!D5</f>
        <v>Inyección</v>
      </c>
      <c r="C5" s="8">
        <v>2</v>
      </c>
      <c r="D5" s="8">
        <v>1</v>
      </c>
      <c r="E5" s="8">
        <v>8</v>
      </c>
      <c r="F5" s="8">
        <v>6</v>
      </c>
      <c r="G5" s="9">
        <f>C5*D5*E5*F5*'01 Parámetros'!$B$7</f>
        <v>411.84000000000003</v>
      </c>
      <c r="H5" s="7">
        <v>0.2</v>
      </c>
      <c r="I5" s="9">
        <f t="shared" ref="I5:I16" si="0">G5*H5</f>
        <v>82.368000000000009</v>
      </c>
      <c r="J5" s="7">
        <v>0.15</v>
      </c>
      <c r="K5" s="9">
        <f t="shared" ref="K5:K16" si="1">(G5-I5)*J5</f>
        <v>49.420800000000007</v>
      </c>
      <c r="L5" s="9">
        <f t="shared" ref="L5:L16" si="2">MAX(0,G5-I5-K5)</f>
        <v>280.05120000000005</v>
      </c>
    </row>
    <row r="6" spans="1:12" x14ac:dyDescent="0.25">
      <c r="A6" s="5" t="str">
        <f>'02 Centros de costo'!A6</f>
        <v>Ensamble</v>
      </c>
      <c r="B6" s="5" t="str">
        <f>'02 Centros de costo'!D6</f>
        <v>Ensamble</v>
      </c>
      <c r="C6" s="8">
        <v>1</v>
      </c>
      <c r="D6" s="8">
        <v>1</v>
      </c>
      <c r="E6" s="8">
        <v>8</v>
      </c>
      <c r="F6" s="8">
        <v>6</v>
      </c>
      <c r="G6" s="9">
        <f>C6*D6*E6*F6*'01 Parámetros'!$B$7</f>
        <v>205.92000000000002</v>
      </c>
      <c r="H6" s="7">
        <v>0.2</v>
      </c>
      <c r="I6" s="9">
        <f t="shared" si="0"/>
        <v>41.184000000000005</v>
      </c>
      <c r="J6" s="7">
        <v>0.15</v>
      </c>
      <c r="K6" s="9">
        <f t="shared" si="1"/>
        <v>24.710400000000003</v>
      </c>
      <c r="L6" s="9">
        <f t="shared" si="2"/>
        <v>140.02560000000003</v>
      </c>
    </row>
    <row r="7" spans="1:12" x14ac:dyDescent="0.25">
      <c r="A7" s="5" t="str">
        <f>'02 Centros de costo'!A7</f>
        <v>Empaque Inspección</v>
      </c>
      <c r="B7" s="5" t="str">
        <f>'02 Centros de costo'!D7</f>
        <v>Empaque Inspección</v>
      </c>
      <c r="C7" s="8">
        <v>1</v>
      </c>
      <c r="D7" s="8">
        <v>1</v>
      </c>
      <c r="E7" s="8">
        <v>8</v>
      </c>
      <c r="F7" s="8">
        <v>6</v>
      </c>
      <c r="G7" s="9">
        <f>C7*D7*E7*F7*'01 Parámetros'!$B$7</f>
        <v>205.92000000000002</v>
      </c>
      <c r="H7" s="7">
        <v>0.2</v>
      </c>
      <c r="I7" s="9">
        <f t="shared" si="0"/>
        <v>41.184000000000005</v>
      </c>
      <c r="J7" s="7">
        <v>0.15</v>
      </c>
      <c r="K7" s="9">
        <f t="shared" si="1"/>
        <v>24.710400000000003</v>
      </c>
      <c r="L7" s="9">
        <f t="shared" si="2"/>
        <v>140.02560000000003</v>
      </c>
    </row>
    <row r="8" spans="1:12" x14ac:dyDescent="0.25">
      <c r="A8" s="5">
        <f>'02 Centros de costo'!A8</f>
        <v>0</v>
      </c>
      <c r="B8" s="5">
        <f>'02 Centros de costo'!D8</f>
        <v>0</v>
      </c>
      <c r="C8" s="8"/>
      <c r="D8" s="8"/>
      <c r="E8" s="8"/>
      <c r="F8" s="8"/>
      <c r="G8" s="9">
        <f>C8*D8*E8*F8*'01 Parámetros'!$B$7</f>
        <v>0</v>
      </c>
      <c r="H8" s="7"/>
      <c r="I8" s="9">
        <f t="shared" si="0"/>
        <v>0</v>
      </c>
      <c r="J8" s="7"/>
      <c r="K8" s="9">
        <f t="shared" si="1"/>
        <v>0</v>
      </c>
      <c r="L8" s="9">
        <f t="shared" si="2"/>
        <v>0</v>
      </c>
    </row>
    <row r="9" spans="1:12" x14ac:dyDescent="0.25">
      <c r="A9" s="5">
        <f>'02 Centros de costo'!A9</f>
        <v>0</v>
      </c>
      <c r="B9" s="5">
        <f>'02 Centros de costo'!D9</f>
        <v>0</v>
      </c>
      <c r="C9" s="8"/>
      <c r="D9" s="8"/>
      <c r="E9" s="8"/>
      <c r="F9" s="8"/>
      <c r="G9" s="9">
        <f>C9*D9*E9*F9*'01 Parámetros'!$B$7</f>
        <v>0</v>
      </c>
      <c r="H9" s="7"/>
      <c r="I9" s="9">
        <f t="shared" si="0"/>
        <v>0</v>
      </c>
      <c r="J9" s="7"/>
      <c r="K9" s="9">
        <f t="shared" si="1"/>
        <v>0</v>
      </c>
      <c r="L9" s="9">
        <f t="shared" si="2"/>
        <v>0</v>
      </c>
    </row>
    <row r="10" spans="1:12" x14ac:dyDescent="0.25">
      <c r="A10" s="5">
        <f>'02 Centros de costo'!A10</f>
        <v>0</v>
      </c>
      <c r="B10" s="5">
        <f>'02 Centros de costo'!D10</f>
        <v>0</v>
      </c>
      <c r="C10" s="8"/>
      <c r="D10" s="8"/>
      <c r="E10" s="8"/>
      <c r="F10" s="8"/>
      <c r="G10" s="9">
        <f>C10*D10*E10*F10*'01 Parámetros'!$B$7</f>
        <v>0</v>
      </c>
      <c r="H10" s="7"/>
      <c r="I10" s="9">
        <f t="shared" si="0"/>
        <v>0</v>
      </c>
      <c r="J10" s="7"/>
      <c r="K10" s="9">
        <f t="shared" si="1"/>
        <v>0</v>
      </c>
      <c r="L10" s="9">
        <f t="shared" si="2"/>
        <v>0</v>
      </c>
    </row>
    <row r="11" spans="1:12" x14ac:dyDescent="0.25">
      <c r="A11" s="5">
        <f>'02 Centros de costo'!A11</f>
        <v>0</v>
      </c>
      <c r="B11" s="5">
        <f>'02 Centros de costo'!D11</f>
        <v>0</v>
      </c>
      <c r="C11" s="8"/>
      <c r="D11" s="8"/>
      <c r="E11" s="8"/>
      <c r="F11" s="8"/>
      <c r="G11" s="9">
        <f>C11*D11*E11*F11*'01 Parámetros'!$B$7</f>
        <v>0</v>
      </c>
      <c r="H11" s="7"/>
      <c r="I11" s="9">
        <f t="shared" si="0"/>
        <v>0</v>
      </c>
      <c r="J11" s="7"/>
      <c r="K11" s="9">
        <f t="shared" si="1"/>
        <v>0</v>
      </c>
      <c r="L11" s="9">
        <f t="shared" si="2"/>
        <v>0</v>
      </c>
    </row>
    <row r="12" spans="1:12" x14ac:dyDescent="0.25">
      <c r="A12" s="5">
        <f>'02 Centros de costo'!A12</f>
        <v>0</v>
      </c>
      <c r="B12" s="5">
        <f>'02 Centros de costo'!D12</f>
        <v>0</v>
      </c>
      <c r="C12" s="8"/>
      <c r="D12" s="8"/>
      <c r="E12" s="8"/>
      <c r="F12" s="8"/>
      <c r="G12" s="9">
        <f>C12*D12*E12*F12*'01 Parámetros'!$B$7</f>
        <v>0</v>
      </c>
      <c r="H12" s="7"/>
      <c r="I12" s="9">
        <f t="shared" si="0"/>
        <v>0</v>
      </c>
      <c r="J12" s="7"/>
      <c r="K12" s="9">
        <f t="shared" si="1"/>
        <v>0</v>
      </c>
      <c r="L12" s="9">
        <f t="shared" si="2"/>
        <v>0</v>
      </c>
    </row>
    <row r="13" spans="1:12" x14ac:dyDescent="0.25">
      <c r="A13" s="5">
        <f>'02 Centros de costo'!A13</f>
        <v>0</v>
      </c>
      <c r="B13" s="5">
        <f>'02 Centros de costo'!D13</f>
        <v>0</v>
      </c>
      <c r="C13" s="8"/>
      <c r="D13" s="8"/>
      <c r="E13" s="8"/>
      <c r="F13" s="8"/>
      <c r="G13" s="9">
        <f>C13*D13*E13*F13*'01 Parámetros'!$B$7</f>
        <v>0</v>
      </c>
      <c r="H13" s="7"/>
      <c r="I13" s="9">
        <f t="shared" si="0"/>
        <v>0</v>
      </c>
      <c r="J13" s="7"/>
      <c r="K13" s="9">
        <f t="shared" si="1"/>
        <v>0</v>
      </c>
      <c r="L13" s="9">
        <f t="shared" si="2"/>
        <v>0</v>
      </c>
    </row>
    <row r="14" spans="1:12" x14ac:dyDescent="0.25">
      <c r="A14" s="5">
        <f>'02 Centros de costo'!A14</f>
        <v>0</v>
      </c>
      <c r="B14" s="5">
        <f>'02 Centros de costo'!D14</f>
        <v>0</v>
      </c>
      <c r="C14" s="8"/>
      <c r="D14" s="8"/>
      <c r="E14" s="8"/>
      <c r="F14" s="8"/>
      <c r="G14" s="9">
        <f>C14*D14*E14*F14*'01 Parámetros'!$B$7</f>
        <v>0</v>
      </c>
      <c r="H14" s="7"/>
      <c r="I14" s="9">
        <f t="shared" si="0"/>
        <v>0</v>
      </c>
      <c r="J14" s="7"/>
      <c r="K14" s="9">
        <f t="shared" si="1"/>
        <v>0</v>
      </c>
      <c r="L14" s="9">
        <f t="shared" si="2"/>
        <v>0</v>
      </c>
    </row>
    <row r="15" spans="1:12" x14ac:dyDescent="0.25">
      <c r="A15" s="5">
        <f>'02 Centros de costo'!A15</f>
        <v>0</v>
      </c>
      <c r="B15" s="5">
        <f>'02 Centros de costo'!D15</f>
        <v>0</v>
      </c>
      <c r="C15" s="8"/>
      <c r="D15" s="8"/>
      <c r="E15" s="8"/>
      <c r="F15" s="8"/>
      <c r="G15" s="9">
        <f>C15*D15*E15*F15*'01 Parámetros'!$B$7</f>
        <v>0</v>
      </c>
      <c r="H15" s="7"/>
      <c r="I15" s="9">
        <f t="shared" si="0"/>
        <v>0</v>
      </c>
      <c r="J15" s="7"/>
      <c r="K15" s="9">
        <f t="shared" si="1"/>
        <v>0</v>
      </c>
      <c r="L15" s="9">
        <f t="shared" si="2"/>
        <v>0</v>
      </c>
    </row>
    <row r="16" spans="1:12" x14ac:dyDescent="0.25">
      <c r="A16" s="5">
        <f>'02 Centros de costo'!A16</f>
        <v>0</v>
      </c>
      <c r="B16" s="5">
        <f>'02 Centros de costo'!D16</f>
        <v>0</v>
      </c>
      <c r="C16" s="8"/>
      <c r="D16" s="8"/>
      <c r="E16" s="8"/>
      <c r="F16" s="8"/>
      <c r="G16" s="9">
        <f>C16*D16*E16*F16*'01 Parámetros'!$B$7</f>
        <v>0</v>
      </c>
      <c r="H16" s="7"/>
      <c r="I16" s="9">
        <f t="shared" si="0"/>
        <v>0</v>
      </c>
      <c r="J16" s="7"/>
      <c r="K16" s="9">
        <f t="shared" si="1"/>
        <v>0</v>
      </c>
      <c r="L16" s="9">
        <f t="shared" si="2"/>
        <v>0</v>
      </c>
    </row>
  </sheetData>
  <mergeCells count="1">
    <mergeCell ref="A1:L2"/>
  </mergeCells>
  <dataValidations count="1">
    <dataValidation type="decimal" allowBlank="1" showInputMessage="1" showErrorMessage="1" sqref="H5:H16 J5:J16" xr:uid="{00000000-0002-0000-0300-000000000000}">
      <formula1>0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8"/>
  <sheetViews>
    <sheetView showGridLines="0" workbookViewId="0">
      <pane ySplit="4" topLeftCell="A5" activePane="bottomLeft" state="frozen"/>
      <selection pane="bottomLeft" activeCell="E11" sqref="E11:E12"/>
    </sheetView>
  </sheetViews>
  <sheetFormatPr baseColWidth="10" defaultColWidth="9.140625" defaultRowHeight="15" x14ac:dyDescent="0.25"/>
  <cols>
    <col min="1" max="1" width="18.7109375" customWidth="1"/>
    <col min="2" max="2" width="22.7109375" customWidth="1"/>
    <col min="3" max="3" width="36.7109375" customWidth="1"/>
    <col min="4" max="4" width="19.7109375" customWidth="1"/>
    <col min="5" max="5" width="18.7109375" customWidth="1"/>
    <col min="6" max="6" width="22.7109375" customWidth="1"/>
    <col min="7" max="7" width="21.7109375" customWidth="1"/>
    <col min="8" max="8" width="28.7109375" customWidth="1"/>
  </cols>
  <sheetData>
    <row r="1" spans="1:10" x14ac:dyDescent="0.25">
      <c r="A1" s="15" t="s">
        <v>71</v>
      </c>
      <c r="B1" s="15"/>
      <c r="C1" s="15"/>
      <c r="D1" s="15"/>
      <c r="E1" s="15"/>
      <c r="F1" s="15"/>
      <c r="G1" s="15"/>
      <c r="H1" s="15"/>
    </row>
    <row r="2" spans="1:10" x14ac:dyDescent="0.25">
      <c r="A2" s="15"/>
      <c r="B2" s="15"/>
      <c r="C2" s="15"/>
      <c r="D2" s="15"/>
      <c r="E2" s="15"/>
      <c r="F2" s="15"/>
      <c r="G2" s="15"/>
      <c r="H2" s="15"/>
    </row>
    <row r="4" spans="1:10" x14ac:dyDescent="0.25">
      <c r="A4" s="2" t="s">
        <v>72</v>
      </c>
      <c r="B4" s="2" t="s">
        <v>73</v>
      </c>
      <c r="C4" s="2" t="s">
        <v>74</v>
      </c>
      <c r="D4" s="2" t="s">
        <v>75</v>
      </c>
      <c r="E4" s="2" t="s">
        <v>76</v>
      </c>
      <c r="F4" s="2" t="s">
        <v>48</v>
      </c>
      <c r="G4" s="2" t="s">
        <v>77</v>
      </c>
      <c r="H4" s="2" t="s">
        <v>78</v>
      </c>
    </row>
    <row r="5" spans="1:10" x14ac:dyDescent="0.25">
      <c r="A5" s="4"/>
      <c r="B5" s="4"/>
      <c r="C5" s="4"/>
      <c r="D5" s="6"/>
      <c r="E5" s="10"/>
      <c r="F5" s="4"/>
      <c r="G5" s="4"/>
      <c r="H5" s="4"/>
    </row>
    <row r="6" spans="1:10" x14ac:dyDescent="0.25">
      <c r="A6" s="4" t="s">
        <v>119</v>
      </c>
      <c r="B6" s="4" t="s">
        <v>120</v>
      </c>
      <c r="C6" s="4" t="s">
        <v>121</v>
      </c>
      <c r="D6" s="6">
        <f>60000*12*0.55</f>
        <v>396000.00000000006</v>
      </c>
      <c r="E6" s="10">
        <f>IFERROR(D6/'[1]01 Parámetros'!$B$6,0)</f>
        <v>33000.000000000007</v>
      </c>
      <c r="F6" s="4" t="s">
        <v>136</v>
      </c>
      <c r="G6" s="4" t="s">
        <v>53</v>
      </c>
      <c r="H6" s="4"/>
    </row>
    <row r="7" spans="1:10" x14ac:dyDescent="0.25">
      <c r="A7" s="4" t="s">
        <v>119</v>
      </c>
      <c r="B7" s="4" t="s">
        <v>120</v>
      </c>
      <c r="C7" s="4" t="s">
        <v>121</v>
      </c>
      <c r="D7" s="6">
        <f>60000*12*0.25</f>
        <v>180000</v>
      </c>
      <c r="E7" s="10">
        <f>IFERROR(D7/'[1]01 Parámetros'!$B$6,0)</f>
        <v>15000</v>
      </c>
      <c r="F7" s="4" t="s">
        <v>136</v>
      </c>
      <c r="G7" s="4" t="s">
        <v>140</v>
      </c>
      <c r="H7" s="4"/>
    </row>
    <row r="8" spans="1:10" x14ac:dyDescent="0.25">
      <c r="A8" s="4" t="s">
        <v>119</v>
      </c>
      <c r="B8" s="4" t="s">
        <v>120</v>
      </c>
      <c r="C8" s="4" t="s">
        <v>121</v>
      </c>
      <c r="D8" s="6">
        <f>60000*12*0.2</f>
        <v>144000</v>
      </c>
      <c r="E8" s="10">
        <f>IFERROR(D8/'[1]01 Parámetros'!$B$6,0)</f>
        <v>12000</v>
      </c>
      <c r="F8" s="4" t="s">
        <v>136</v>
      </c>
      <c r="G8" s="4" t="s">
        <v>141</v>
      </c>
      <c r="H8" s="4"/>
    </row>
    <row r="9" spans="1:10" x14ac:dyDescent="0.25">
      <c r="A9" s="4" t="s">
        <v>122</v>
      </c>
      <c r="B9" s="4" t="s">
        <v>139</v>
      </c>
      <c r="C9" s="4" t="s">
        <v>121</v>
      </c>
      <c r="D9" s="6">
        <f>36464.4*12</f>
        <v>437572.80000000005</v>
      </c>
      <c r="E9" s="10">
        <f>IFERROR(D9/'[1]01 Parámetros'!$B$6,0)</f>
        <v>36464.400000000001</v>
      </c>
      <c r="F9" s="4" t="s">
        <v>136</v>
      </c>
      <c r="G9" s="4" t="s">
        <v>53</v>
      </c>
      <c r="H9" s="4"/>
      <c r="J9">
        <v>12</v>
      </c>
    </row>
    <row r="10" spans="1:10" x14ac:dyDescent="0.25">
      <c r="A10" s="4" t="s">
        <v>123</v>
      </c>
      <c r="B10" s="4" t="s">
        <v>84</v>
      </c>
      <c r="C10" s="4" t="s">
        <v>121</v>
      </c>
      <c r="D10" s="6">
        <f>50833.33*12</f>
        <v>609999.96</v>
      </c>
      <c r="E10" s="10">
        <f>IFERROR(D10/'[1]01 Parámetros'!$B$6,0)</f>
        <v>50833.329999999994</v>
      </c>
      <c r="F10" s="4" t="s">
        <v>136</v>
      </c>
      <c r="G10" s="4" t="s">
        <v>53</v>
      </c>
      <c r="H10" s="4"/>
    </row>
    <row r="11" spans="1:10" x14ac:dyDescent="0.25">
      <c r="A11" s="4" t="s">
        <v>124</v>
      </c>
      <c r="B11" s="4" t="s">
        <v>86</v>
      </c>
      <c r="C11" s="4" t="s">
        <v>121</v>
      </c>
      <c r="D11" s="6">
        <v>344000</v>
      </c>
      <c r="E11" s="10">
        <f>IFERROR(D11/'[1]01 Parámetros'!$B$6,0)</f>
        <v>28666.666666666668</v>
      </c>
      <c r="F11" s="4" t="s">
        <v>136</v>
      </c>
      <c r="G11" s="4" t="s">
        <v>53</v>
      </c>
      <c r="H11" s="4"/>
    </row>
    <row r="12" spans="1:10" x14ac:dyDescent="0.25">
      <c r="A12" s="4" t="s">
        <v>124</v>
      </c>
      <c r="B12" s="4" t="s">
        <v>86</v>
      </c>
      <c r="C12" s="4" t="s">
        <v>121</v>
      </c>
      <c r="D12" s="6">
        <v>40000</v>
      </c>
      <c r="E12" s="10">
        <f>IFERROR(D12/'[1]01 Parámetros'!$B$6,0)</f>
        <v>3333.3333333333335</v>
      </c>
      <c r="F12" s="4" t="s">
        <v>136</v>
      </c>
      <c r="G12" s="4" t="s">
        <v>140</v>
      </c>
      <c r="H12" s="4"/>
    </row>
    <row r="13" spans="1:10" x14ac:dyDescent="0.25">
      <c r="A13" s="4" t="s">
        <v>125</v>
      </c>
      <c r="B13" s="4" t="s">
        <v>126</v>
      </c>
      <c r="C13" s="4" t="s">
        <v>127</v>
      </c>
      <c r="D13" s="6">
        <f>60000*12</f>
        <v>720000</v>
      </c>
      <c r="E13" s="10">
        <f>IFERROR(D13/'[1]01 Parámetros'!$B$6,0)</f>
        <v>60000</v>
      </c>
      <c r="F13" s="4" t="s">
        <v>137</v>
      </c>
      <c r="G13" s="4"/>
      <c r="H13" s="4" t="s">
        <v>138</v>
      </c>
    </row>
    <row r="14" spans="1:10" x14ac:dyDescent="0.25">
      <c r="A14" s="4" t="s">
        <v>125</v>
      </c>
      <c r="B14" s="4" t="s">
        <v>128</v>
      </c>
      <c r="C14" s="4"/>
      <c r="D14" s="6">
        <f>55500*12</f>
        <v>666000</v>
      </c>
      <c r="E14" s="10">
        <f>IFERROR(D14/'[1]01 Parámetros'!$B$6,0)</f>
        <v>55500</v>
      </c>
      <c r="F14" s="4" t="s">
        <v>137</v>
      </c>
      <c r="G14" s="4"/>
      <c r="H14" s="4" t="s">
        <v>138</v>
      </c>
    </row>
    <row r="15" spans="1:10" x14ac:dyDescent="0.25">
      <c r="A15" s="4" t="s">
        <v>125</v>
      </c>
      <c r="B15" s="4" t="s">
        <v>129</v>
      </c>
      <c r="C15" s="4"/>
      <c r="D15" s="6">
        <f>4500*12</f>
        <v>54000</v>
      </c>
      <c r="E15" s="10">
        <f>IFERROR(D15/'[1]01 Parámetros'!$B$6,0)</f>
        <v>4500</v>
      </c>
      <c r="F15" s="4" t="s">
        <v>137</v>
      </c>
      <c r="G15" s="4"/>
      <c r="H15" s="4" t="s">
        <v>138</v>
      </c>
    </row>
    <row r="16" spans="1:10" x14ac:dyDescent="0.25">
      <c r="A16" s="4" t="s">
        <v>130</v>
      </c>
      <c r="B16" s="4" t="s">
        <v>131</v>
      </c>
      <c r="C16" s="4" t="s">
        <v>127</v>
      </c>
      <c r="D16" s="6">
        <f>59500*12</f>
        <v>714000</v>
      </c>
      <c r="E16" s="10">
        <f>IFERROR(D16/'[1]01 Parámetros'!$B$6,0)</f>
        <v>59500</v>
      </c>
      <c r="F16" s="4" t="s">
        <v>137</v>
      </c>
      <c r="G16" s="4"/>
      <c r="H16" s="4" t="s">
        <v>138</v>
      </c>
    </row>
    <row r="17" spans="1:8" x14ac:dyDescent="0.25">
      <c r="A17" s="4" t="s">
        <v>130</v>
      </c>
      <c r="B17" s="4" t="s">
        <v>132</v>
      </c>
      <c r="C17" s="4"/>
      <c r="D17" s="6">
        <f>38000*12</f>
        <v>456000</v>
      </c>
      <c r="E17" s="10">
        <f>IFERROR(D17/'[1]01 Parámetros'!$B$6,0)</f>
        <v>38000</v>
      </c>
      <c r="F17" s="4" t="s">
        <v>137</v>
      </c>
      <c r="G17" s="4"/>
      <c r="H17" s="4" t="s">
        <v>138</v>
      </c>
    </row>
    <row r="18" spans="1:8" x14ac:dyDescent="0.25">
      <c r="A18" s="4" t="s">
        <v>130</v>
      </c>
      <c r="B18" s="4" t="s">
        <v>133</v>
      </c>
      <c r="C18" s="4"/>
      <c r="D18" s="6">
        <f>3500*12</f>
        <v>42000</v>
      </c>
      <c r="E18" s="10">
        <f>IFERROR(D18/'[1]01 Parámetros'!$B$6,0)</f>
        <v>3500</v>
      </c>
      <c r="F18" s="4" t="s">
        <v>137</v>
      </c>
      <c r="G18" s="4"/>
      <c r="H18" s="4" t="s">
        <v>138</v>
      </c>
    </row>
    <row r="19" spans="1:8" x14ac:dyDescent="0.25">
      <c r="A19" s="4" t="s">
        <v>134</v>
      </c>
      <c r="B19" s="4" t="s">
        <v>135</v>
      </c>
      <c r="C19" s="4" t="s">
        <v>127</v>
      </c>
      <c r="D19" s="6">
        <f>18000*12</f>
        <v>216000</v>
      </c>
      <c r="E19" s="10">
        <f>IFERROR(D19/'[1]01 Parámetros'!$B$6,0)</f>
        <v>18000</v>
      </c>
      <c r="F19" s="4" t="s">
        <v>137</v>
      </c>
      <c r="G19" s="4"/>
      <c r="H19" s="4" t="s">
        <v>138</v>
      </c>
    </row>
    <row r="20" spans="1:8" x14ac:dyDescent="0.25">
      <c r="A20" s="4"/>
      <c r="B20" s="4"/>
      <c r="C20" s="4"/>
      <c r="D20" s="6"/>
      <c r="E20" s="10">
        <f>IFERROR(D20/'01 Parámetros'!$B$6,0)</f>
        <v>0</v>
      </c>
      <c r="F20" s="4"/>
      <c r="G20" s="4"/>
      <c r="H20" s="4"/>
    </row>
    <row r="21" spans="1:8" x14ac:dyDescent="0.25">
      <c r="A21" s="4"/>
      <c r="B21" s="4"/>
      <c r="C21" s="4"/>
      <c r="D21" s="6"/>
      <c r="E21" s="10">
        <f>IFERROR(D21/'01 Parámetros'!$B$6,0)</f>
        <v>0</v>
      </c>
      <c r="F21" s="4"/>
      <c r="G21" s="4"/>
      <c r="H21" s="4"/>
    </row>
    <row r="22" spans="1:8" x14ac:dyDescent="0.25">
      <c r="A22" s="4"/>
      <c r="B22" s="4"/>
      <c r="C22" s="4"/>
      <c r="D22" s="6"/>
      <c r="E22" s="10">
        <f>IFERROR(D22/'01 Parámetros'!$B$6,0)</f>
        <v>0</v>
      </c>
      <c r="F22" s="4"/>
      <c r="G22" s="4"/>
      <c r="H22" s="4"/>
    </row>
    <row r="23" spans="1:8" x14ac:dyDescent="0.25">
      <c r="A23" s="4"/>
      <c r="B23" s="4"/>
      <c r="C23" s="4"/>
      <c r="D23" s="6"/>
      <c r="E23" s="10">
        <f>IFERROR(D23/'01 Parámetros'!$B$6,0)</f>
        <v>0</v>
      </c>
      <c r="F23" s="4"/>
      <c r="G23" s="4"/>
      <c r="H23" s="4"/>
    </row>
    <row r="24" spans="1:8" x14ac:dyDescent="0.25">
      <c r="A24" s="4"/>
      <c r="B24" s="4"/>
      <c r="C24" s="4"/>
      <c r="D24" s="6"/>
      <c r="E24" s="10">
        <f>IFERROR(D24/'01 Parámetros'!$B$6,0)</f>
        <v>0</v>
      </c>
      <c r="F24" s="4"/>
      <c r="G24" s="4"/>
      <c r="H24" s="4"/>
    </row>
    <row r="25" spans="1:8" x14ac:dyDescent="0.25">
      <c r="A25" s="4"/>
      <c r="B25" s="4"/>
      <c r="C25" s="4"/>
      <c r="D25" s="6"/>
      <c r="E25" s="10">
        <f>IFERROR(D25/'01 Parámetros'!$B$6,0)</f>
        <v>0</v>
      </c>
      <c r="F25" s="4"/>
      <c r="G25" s="4"/>
      <c r="H25" s="4"/>
    </row>
    <row r="26" spans="1:8" x14ac:dyDescent="0.25">
      <c r="A26" s="4"/>
      <c r="B26" s="4"/>
      <c r="C26" s="4"/>
      <c r="D26" s="6"/>
      <c r="E26" s="10">
        <f>IFERROR(D26/'01 Parámetros'!$B$6,0)</f>
        <v>0</v>
      </c>
      <c r="F26" s="4"/>
      <c r="G26" s="4"/>
      <c r="H26" s="4"/>
    </row>
    <row r="27" spans="1:8" x14ac:dyDescent="0.25">
      <c r="A27" s="4"/>
      <c r="B27" s="4"/>
      <c r="C27" s="4"/>
      <c r="D27" s="6"/>
      <c r="E27" s="10">
        <f>IFERROR(D27/'01 Parámetros'!$B$6,0)</f>
        <v>0</v>
      </c>
      <c r="F27" s="4"/>
      <c r="G27" s="4"/>
      <c r="H27" s="4"/>
    </row>
    <row r="28" spans="1:8" x14ac:dyDescent="0.25">
      <c r="A28" s="4"/>
      <c r="B28" s="4"/>
      <c r="C28" s="4"/>
      <c r="D28" s="6"/>
      <c r="E28" s="10">
        <f>IFERROR(D28/'01 Parámetros'!$B$6,0)</f>
        <v>0</v>
      </c>
      <c r="F28" s="4"/>
      <c r="G28" s="4"/>
      <c r="H28" s="4"/>
    </row>
    <row r="29" spans="1:8" x14ac:dyDescent="0.25">
      <c r="A29" s="4"/>
      <c r="B29" s="4"/>
      <c r="C29" s="4"/>
      <c r="D29" s="6"/>
      <c r="E29" s="10">
        <f>IFERROR(D29/'01 Parámetros'!$B$6,0)</f>
        <v>0</v>
      </c>
      <c r="F29" s="4"/>
      <c r="G29" s="4"/>
      <c r="H29" s="4"/>
    </row>
    <row r="30" spans="1:8" x14ac:dyDescent="0.25">
      <c r="A30" s="4"/>
      <c r="B30" s="4"/>
      <c r="C30" s="4"/>
      <c r="D30" s="6"/>
      <c r="E30" s="10">
        <f>IFERROR(D30/'01 Parámetros'!$B$6,0)</f>
        <v>0</v>
      </c>
      <c r="F30" s="4"/>
      <c r="G30" s="4"/>
      <c r="H30" s="4"/>
    </row>
    <row r="31" spans="1:8" x14ac:dyDescent="0.25">
      <c r="A31" s="4"/>
      <c r="B31" s="4"/>
      <c r="C31" s="4"/>
      <c r="D31" s="6"/>
      <c r="E31" s="10">
        <f>IFERROR(D31/'01 Parámetros'!$B$6,0)</f>
        <v>0</v>
      </c>
      <c r="F31" s="4"/>
      <c r="G31" s="4"/>
      <c r="H31" s="4"/>
    </row>
    <row r="32" spans="1:8" x14ac:dyDescent="0.25">
      <c r="A32" s="4"/>
      <c r="B32" s="4"/>
      <c r="C32" s="4"/>
      <c r="D32" s="6"/>
      <c r="E32" s="10">
        <f>IFERROR(D32/'01 Parámetros'!$B$6,0)</f>
        <v>0</v>
      </c>
      <c r="F32" s="4"/>
      <c r="G32" s="4"/>
      <c r="H32" s="4"/>
    </row>
    <row r="33" spans="1:8" x14ac:dyDescent="0.25">
      <c r="A33" s="4"/>
      <c r="B33" s="4"/>
      <c r="C33" s="4"/>
      <c r="D33" s="6"/>
      <c r="E33" s="10">
        <f>IFERROR(D33/'01 Parámetros'!$B$6,0)</f>
        <v>0</v>
      </c>
      <c r="F33" s="4"/>
      <c r="G33" s="4"/>
      <c r="H33" s="4"/>
    </row>
    <row r="34" spans="1:8" x14ac:dyDescent="0.25">
      <c r="A34" s="4"/>
      <c r="B34" s="4"/>
      <c r="C34" s="4"/>
      <c r="D34" s="6"/>
      <c r="E34" s="10">
        <f>IFERROR(D34/'01 Parámetros'!$B$6,0)</f>
        <v>0</v>
      </c>
      <c r="F34" s="4"/>
      <c r="G34" s="4"/>
      <c r="H34" s="4"/>
    </row>
    <row r="35" spans="1:8" x14ac:dyDescent="0.25">
      <c r="A35" s="4"/>
      <c r="B35" s="4"/>
      <c r="C35" s="4"/>
      <c r="D35" s="6"/>
      <c r="E35" s="10">
        <f>IFERROR(D35/'01 Parámetros'!$B$6,0)</f>
        <v>0</v>
      </c>
      <c r="F35" s="4"/>
      <c r="G35" s="4"/>
      <c r="H35" s="4"/>
    </row>
    <row r="36" spans="1:8" x14ac:dyDescent="0.25">
      <c r="A36" s="4"/>
      <c r="B36" s="4"/>
      <c r="C36" s="4"/>
      <c r="D36" s="6"/>
      <c r="E36" s="10">
        <f>IFERROR(D36/'01 Parámetros'!$B$6,0)</f>
        <v>0</v>
      </c>
      <c r="F36" s="4"/>
      <c r="G36" s="4"/>
      <c r="H36" s="4"/>
    </row>
    <row r="37" spans="1:8" x14ac:dyDescent="0.25">
      <c r="A37" s="4"/>
      <c r="B37" s="4"/>
      <c r="C37" s="4"/>
      <c r="D37" s="6"/>
      <c r="E37" s="10">
        <f>IFERROR(D37/'01 Parámetros'!$B$6,0)</f>
        <v>0</v>
      </c>
      <c r="F37" s="4"/>
      <c r="G37" s="4"/>
      <c r="H37" s="4"/>
    </row>
    <row r="38" spans="1:8" x14ac:dyDescent="0.25">
      <c r="A38" s="4"/>
      <c r="B38" s="4"/>
      <c r="C38" s="4"/>
      <c r="D38" s="6"/>
      <c r="E38" s="10">
        <f>IFERROR(D38/'01 Parámetros'!$B$6,0)</f>
        <v>0</v>
      </c>
      <c r="F38" s="4"/>
      <c r="G38" s="4"/>
      <c r="H38" s="4"/>
    </row>
    <row r="39" spans="1:8" x14ac:dyDescent="0.25">
      <c r="A39" s="4"/>
      <c r="B39" s="4"/>
      <c r="C39" s="4"/>
      <c r="D39" s="6"/>
      <c r="E39" s="10">
        <f>IFERROR(D39/'01 Parámetros'!$B$6,0)</f>
        <v>0</v>
      </c>
      <c r="F39" s="4"/>
      <c r="G39" s="4"/>
      <c r="H39" s="4"/>
    </row>
    <row r="40" spans="1:8" x14ac:dyDescent="0.25">
      <c r="A40" s="4"/>
      <c r="B40" s="4"/>
      <c r="C40" s="4"/>
      <c r="D40" s="6"/>
      <c r="E40" s="10">
        <f>IFERROR(D40/'01 Parámetros'!$B$6,0)</f>
        <v>0</v>
      </c>
      <c r="F40" s="4"/>
      <c r="G40" s="4"/>
      <c r="H40" s="4"/>
    </row>
    <row r="41" spans="1:8" x14ac:dyDescent="0.25">
      <c r="A41" s="4"/>
      <c r="B41" s="4"/>
      <c r="C41" s="4"/>
      <c r="D41" s="6"/>
      <c r="E41" s="10">
        <f>IFERROR(D41/'01 Parámetros'!$B$6,0)</f>
        <v>0</v>
      </c>
      <c r="F41" s="4"/>
      <c r="G41" s="4"/>
      <c r="H41" s="4"/>
    </row>
    <row r="42" spans="1:8" x14ac:dyDescent="0.25">
      <c r="A42" s="4"/>
      <c r="B42" s="4"/>
      <c r="C42" s="4"/>
      <c r="D42" s="6"/>
      <c r="E42" s="10">
        <f>IFERROR(D42/'01 Parámetros'!$B$6,0)</f>
        <v>0</v>
      </c>
      <c r="F42" s="4"/>
      <c r="G42" s="4"/>
      <c r="H42" s="4"/>
    </row>
    <row r="43" spans="1:8" x14ac:dyDescent="0.25">
      <c r="A43" s="4"/>
      <c r="B43" s="4"/>
      <c r="C43" s="4"/>
      <c r="D43" s="6"/>
      <c r="E43" s="10">
        <f>IFERROR(D43/'01 Parámetros'!$B$6,0)</f>
        <v>0</v>
      </c>
      <c r="F43" s="4"/>
      <c r="G43" s="4"/>
      <c r="H43" s="4"/>
    </row>
    <row r="44" spans="1:8" x14ac:dyDescent="0.25">
      <c r="A44" s="4"/>
      <c r="B44" s="4"/>
      <c r="C44" s="4"/>
      <c r="D44" s="6"/>
      <c r="E44" s="10">
        <f>IFERROR(D44/'01 Parámetros'!$B$6,0)</f>
        <v>0</v>
      </c>
      <c r="F44" s="4"/>
      <c r="G44" s="4"/>
      <c r="H44" s="4"/>
    </row>
    <row r="45" spans="1:8" x14ac:dyDescent="0.25">
      <c r="A45" s="4"/>
      <c r="B45" s="4"/>
      <c r="C45" s="4"/>
      <c r="D45" s="6"/>
      <c r="E45" s="10">
        <f>IFERROR(D45/'01 Parámetros'!$B$6,0)</f>
        <v>0</v>
      </c>
      <c r="F45" s="4"/>
      <c r="G45" s="4"/>
      <c r="H45" s="4"/>
    </row>
    <row r="46" spans="1:8" x14ac:dyDescent="0.25">
      <c r="A46" s="4"/>
      <c r="B46" s="4"/>
      <c r="C46" s="4"/>
      <c r="D46" s="6"/>
      <c r="E46" s="10">
        <f>IFERROR(D46/'01 Parámetros'!$B$6,0)</f>
        <v>0</v>
      </c>
      <c r="F46" s="4"/>
      <c r="G46" s="4"/>
      <c r="H46" s="4"/>
    </row>
    <row r="48" spans="1:8" x14ac:dyDescent="0.25">
      <c r="C48" s="11" t="s">
        <v>79</v>
      </c>
      <c r="E48" s="12">
        <f>SUM(E5:E46)</f>
        <v>418297.73</v>
      </c>
    </row>
  </sheetData>
  <autoFilter ref="A4:H46" xr:uid="{00000000-0009-0000-0000-000004000000}"/>
  <mergeCells count="1">
    <mergeCell ref="A1:H2"/>
  </mergeCells>
  <dataValidations count="2">
    <dataValidation type="list" allowBlank="1" showInputMessage="1" showErrorMessage="1" sqref="F5:F46" xr:uid="{00000000-0002-0000-0400-000000000000}">
      <formula1>"Fijo directo,Fijo indirecto"</formula1>
    </dataValidation>
    <dataValidation type="list" allowBlank="1" showInputMessage="1" showErrorMessage="1" sqref="H5:H46" xr:uid="{00000000-0002-0000-0400-000001000000}">
      <formula1>"Área,Horas productivas,Consumibles directos,Depreciación,Sueldos directos,Energía,Prorrateo general"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"/>
  <sheetViews>
    <sheetView showGridLines="0" topLeftCell="B1" workbookViewId="0">
      <pane ySplit="4" topLeftCell="A5" activePane="bottomLeft" state="frozen"/>
      <selection pane="bottomLeft" activeCell="H5" sqref="H5:H6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3" width="15.7109375" customWidth="1"/>
    <col min="4" max="4" width="18.7109375" customWidth="1"/>
    <col min="5" max="5" width="20.7109375" customWidth="1"/>
    <col min="6" max="14" width="18.7109375" customWidth="1"/>
  </cols>
  <sheetData>
    <row r="1" spans="1:14" x14ac:dyDescent="0.25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4" x14ac:dyDescent="0.25">
      <c r="A4" s="2" t="s">
        <v>47</v>
      </c>
      <c r="B4" s="2" t="s">
        <v>60</v>
      </c>
      <c r="C4" s="2" t="s">
        <v>81</v>
      </c>
      <c r="D4" s="2" t="s">
        <v>82</v>
      </c>
      <c r="E4" s="2" t="s">
        <v>83</v>
      </c>
      <c r="F4" s="2" t="s">
        <v>84</v>
      </c>
      <c r="G4" s="2" t="s">
        <v>85</v>
      </c>
      <c r="H4" s="2" t="s">
        <v>86</v>
      </c>
      <c r="I4" s="2" t="s">
        <v>87</v>
      </c>
      <c r="J4" s="2" t="s">
        <v>88</v>
      </c>
      <c r="K4" s="2" t="s">
        <v>89</v>
      </c>
      <c r="L4" s="2" t="s">
        <v>90</v>
      </c>
      <c r="M4" s="2" t="s">
        <v>91</v>
      </c>
      <c r="N4" s="2" t="s">
        <v>92</v>
      </c>
    </row>
    <row r="5" spans="1:14" x14ac:dyDescent="0.25">
      <c r="A5" s="5" t="str">
        <f>'02 Centros de costo'!A5</f>
        <v>Inyección</v>
      </c>
      <c r="B5" s="5" t="str">
        <f>'02 Centros de costo'!D5</f>
        <v>Inyección</v>
      </c>
      <c r="C5" s="6">
        <v>60</v>
      </c>
      <c r="D5" s="6">
        <v>280.05120000000005</v>
      </c>
      <c r="E5" s="6">
        <v>200000</v>
      </c>
      <c r="F5" s="6">
        <v>150000</v>
      </c>
      <c r="G5" s="6">
        <v>33000.000000000007</v>
      </c>
      <c r="H5" s="6">
        <v>28666.666666666668</v>
      </c>
      <c r="I5" s="13">
        <f t="shared" ref="I5:I16" si="0">IFERROR(C5/SUM($C$5:$C$16),0)</f>
        <v>0.66666666666666663</v>
      </c>
      <c r="J5" s="13">
        <f t="shared" ref="J5:J16" si="1">IFERROR(D5/SUM($D$5:$D$16),0)</f>
        <v>0.5</v>
      </c>
      <c r="K5" s="13">
        <f t="shared" ref="K5:K16" si="2">IFERROR(E5/SUM($E$5:$E$16),0)</f>
        <v>0.84745762711864403</v>
      </c>
      <c r="L5" s="13">
        <f t="shared" ref="L5:L16" si="3">IFERROR(F5/SUM($F$5:$F$16),0)</f>
        <v>0.79365079365079361</v>
      </c>
      <c r="M5" s="13">
        <f t="shared" ref="M5:M16" si="4">IFERROR(G5/SUM($G$5:$G$16),0)</f>
        <v>0.55000000000000004</v>
      </c>
      <c r="N5" s="13">
        <f t="shared" ref="N5:N16" si="5">IFERROR(H5/SUM($H$5:$H$16),0)</f>
        <v>0.89583333333333337</v>
      </c>
    </row>
    <row r="6" spans="1:14" x14ac:dyDescent="0.25">
      <c r="A6" s="5" t="str">
        <f>'02 Centros de costo'!A6</f>
        <v>Ensamble</v>
      </c>
      <c r="B6" s="5" t="str">
        <f>'02 Centros de costo'!D6</f>
        <v>Ensamble</v>
      </c>
      <c r="C6" s="6">
        <v>20</v>
      </c>
      <c r="D6" s="6">
        <v>140.02560000000003</v>
      </c>
      <c r="E6" s="6">
        <v>36000</v>
      </c>
      <c r="F6" s="6">
        <v>39000</v>
      </c>
      <c r="G6" s="6">
        <v>15000</v>
      </c>
      <c r="H6" s="6">
        <v>3333.3333333333335</v>
      </c>
      <c r="I6" s="13">
        <f t="shared" si="0"/>
        <v>0.22222222222222221</v>
      </c>
      <c r="J6" s="13">
        <f t="shared" si="1"/>
        <v>0.25</v>
      </c>
      <c r="K6" s="13">
        <f t="shared" si="2"/>
        <v>0.15254237288135594</v>
      </c>
      <c r="L6" s="13">
        <f t="shared" si="3"/>
        <v>0.20634920634920634</v>
      </c>
      <c r="M6" s="13">
        <f t="shared" si="4"/>
        <v>0.24999999999999997</v>
      </c>
      <c r="N6" s="13">
        <f t="shared" si="5"/>
        <v>0.10416666666666667</v>
      </c>
    </row>
    <row r="7" spans="1:14" x14ac:dyDescent="0.25">
      <c r="A7" s="5" t="str">
        <f>'02 Centros de costo'!A7</f>
        <v>Empaque Inspección</v>
      </c>
      <c r="B7" s="5" t="str">
        <f>'02 Centros de costo'!D7</f>
        <v>Empaque Inspección</v>
      </c>
      <c r="C7" s="6">
        <v>10</v>
      </c>
      <c r="D7" s="6">
        <v>140.02560000000003</v>
      </c>
      <c r="E7" s="6"/>
      <c r="F7" s="6"/>
      <c r="G7" s="6">
        <v>12000</v>
      </c>
      <c r="H7" s="6"/>
      <c r="I7" s="13">
        <f t="shared" si="0"/>
        <v>0.1111111111111111</v>
      </c>
      <c r="J7" s="13">
        <f t="shared" si="1"/>
        <v>0.25</v>
      </c>
      <c r="K7" s="13">
        <f t="shared" si="2"/>
        <v>0</v>
      </c>
      <c r="L7" s="13">
        <f t="shared" si="3"/>
        <v>0</v>
      </c>
      <c r="M7" s="13">
        <f t="shared" si="4"/>
        <v>0.19999999999999998</v>
      </c>
      <c r="N7" s="13">
        <f t="shared" si="5"/>
        <v>0</v>
      </c>
    </row>
    <row r="8" spans="1:14" x14ac:dyDescent="0.25">
      <c r="A8" s="5">
        <f>'02 Centros de costo'!A8</f>
        <v>0</v>
      </c>
      <c r="B8" s="5">
        <f>'02 Centros de costo'!D8</f>
        <v>0</v>
      </c>
      <c r="C8" s="6"/>
      <c r="D8" s="6"/>
      <c r="E8" s="6"/>
      <c r="F8" s="6"/>
      <c r="G8" s="6"/>
      <c r="H8" s="6"/>
      <c r="I8" s="13">
        <f t="shared" si="0"/>
        <v>0</v>
      </c>
      <c r="J8" s="13">
        <f t="shared" si="1"/>
        <v>0</v>
      </c>
      <c r="K8" s="13">
        <f t="shared" si="2"/>
        <v>0</v>
      </c>
      <c r="L8" s="13">
        <f t="shared" si="3"/>
        <v>0</v>
      </c>
      <c r="M8" s="13">
        <f t="shared" si="4"/>
        <v>0</v>
      </c>
      <c r="N8" s="13">
        <f t="shared" si="5"/>
        <v>0</v>
      </c>
    </row>
    <row r="9" spans="1:14" x14ac:dyDescent="0.25">
      <c r="A9" s="5">
        <f>'02 Centros de costo'!A9</f>
        <v>0</v>
      </c>
      <c r="B9" s="5">
        <f>'02 Centros de costo'!D9</f>
        <v>0</v>
      </c>
      <c r="C9" s="6"/>
      <c r="D9" s="6"/>
      <c r="E9" s="6"/>
      <c r="F9" s="6"/>
      <c r="G9" s="6"/>
      <c r="H9" s="6"/>
      <c r="I9" s="13">
        <f t="shared" si="0"/>
        <v>0</v>
      </c>
      <c r="J9" s="13">
        <f t="shared" si="1"/>
        <v>0</v>
      </c>
      <c r="K9" s="13">
        <f t="shared" si="2"/>
        <v>0</v>
      </c>
      <c r="L9" s="13">
        <f t="shared" si="3"/>
        <v>0</v>
      </c>
      <c r="M9" s="13">
        <f t="shared" si="4"/>
        <v>0</v>
      </c>
      <c r="N9" s="13">
        <f t="shared" si="5"/>
        <v>0</v>
      </c>
    </row>
    <row r="10" spans="1:14" x14ac:dyDescent="0.25">
      <c r="A10" s="5">
        <f>'02 Centros de costo'!A10</f>
        <v>0</v>
      </c>
      <c r="B10" s="5">
        <f>'02 Centros de costo'!D10</f>
        <v>0</v>
      </c>
      <c r="C10" s="6"/>
      <c r="D10" s="6"/>
      <c r="E10" s="6"/>
      <c r="F10" s="6"/>
      <c r="G10" s="6"/>
      <c r="H10" s="6"/>
      <c r="I10" s="13">
        <f t="shared" si="0"/>
        <v>0</v>
      </c>
      <c r="J10" s="13">
        <f t="shared" si="1"/>
        <v>0</v>
      </c>
      <c r="K10" s="13">
        <f t="shared" si="2"/>
        <v>0</v>
      </c>
      <c r="L10" s="13">
        <f t="shared" si="3"/>
        <v>0</v>
      </c>
      <c r="M10" s="13">
        <f t="shared" si="4"/>
        <v>0</v>
      </c>
      <c r="N10" s="13">
        <f t="shared" si="5"/>
        <v>0</v>
      </c>
    </row>
    <row r="11" spans="1:14" x14ac:dyDescent="0.25">
      <c r="A11" s="5">
        <f>'02 Centros de costo'!A11</f>
        <v>0</v>
      </c>
      <c r="B11" s="5">
        <f>'02 Centros de costo'!D11</f>
        <v>0</v>
      </c>
      <c r="C11" s="6"/>
      <c r="D11" s="6"/>
      <c r="E11" s="6"/>
      <c r="F11" s="6"/>
      <c r="G11" s="6"/>
      <c r="H11" s="6"/>
      <c r="I11" s="13">
        <f t="shared" si="0"/>
        <v>0</v>
      </c>
      <c r="J11" s="13">
        <f t="shared" si="1"/>
        <v>0</v>
      </c>
      <c r="K11" s="13">
        <f t="shared" si="2"/>
        <v>0</v>
      </c>
      <c r="L11" s="13">
        <f t="shared" si="3"/>
        <v>0</v>
      </c>
      <c r="M11" s="13">
        <f t="shared" si="4"/>
        <v>0</v>
      </c>
      <c r="N11" s="13">
        <f t="shared" si="5"/>
        <v>0</v>
      </c>
    </row>
    <row r="12" spans="1:14" x14ac:dyDescent="0.25">
      <c r="A12" s="5">
        <f>'02 Centros de costo'!A12</f>
        <v>0</v>
      </c>
      <c r="B12" s="5">
        <f>'02 Centros de costo'!D12</f>
        <v>0</v>
      </c>
      <c r="C12" s="6"/>
      <c r="D12" s="6"/>
      <c r="E12" s="6"/>
      <c r="F12" s="6"/>
      <c r="G12" s="6"/>
      <c r="H12" s="6"/>
      <c r="I12" s="13">
        <f t="shared" si="0"/>
        <v>0</v>
      </c>
      <c r="J12" s="13">
        <f t="shared" si="1"/>
        <v>0</v>
      </c>
      <c r="K12" s="13">
        <f t="shared" si="2"/>
        <v>0</v>
      </c>
      <c r="L12" s="13">
        <f t="shared" si="3"/>
        <v>0</v>
      </c>
      <c r="M12" s="13">
        <f t="shared" si="4"/>
        <v>0</v>
      </c>
      <c r="N12" s="13">
        <f t="shared" si="5"/>
        <v>0</v>
      </c>
    </row>
    <row r="13" spans="1:14" x14ac:dyDescent="0.25">
      <c r="A13" s="5">
        <f>'02 Centros de costo'!A13</f>
        <v>0</v>
      </c>
      <c r="B13" s="5">
        <f>'02 Centros de costo'!D13</f>
        <v>0</v>
      </c>
      <c r="C13" s="6"/>
      <c r="D13" s="6"/>
      <c r="E13" s="6"/>
      <c r="F13" s="6"/>
      <c r="G13" s="6"/>
      <c r="H13" s="6"/>
      <c r="I13" s="13">
        <f t="shared" si="0"/>
        <v>0</v>
      </c>
      <c r="J13" s="13">
        <f t="shared" si="1"/>
        <v>0</v>
      </c>
      <c r="K13" s="13">
        <f t="shared" si="2"/>
        <v>0</v>
      </c>
      <c r="L13" s="13">
        <f t="shared" si="3"/>
        <v>0</v>
      </c>
      <c r="M13" s="13">
        <f t="shared" si="4"/>
        <v>0</v>
      </c>
      <c r="N13" s="13">
        <f t="shared" si="5"/>
        <v>0</v>
      </c>
    </row>
    <row r="14" spans="1:14" x14ac:dyDescent="0.25">
      <c r="A14" s="5">
        <f>'02 Centros de costo'!A14</f>
        <v>0</v>
      </c>
      <c r="B14" s="5">
        <f>'02 Centros de costo'!D14</f>
        <v>0</v>
      </c>
      <c r="C14" s="6"/>
      <c r="D14" s="6"/>
      <c r="E14" s="6"/>
      <c r="F14" s="6"/>
      <c r="G14" s="6"/>
      <c r="H14" s="6"/>
      <c r="I14" s="13">
        <f t="shared" si="0"/>
        <v>0</v>
      </c>
      <c r="J14" s="13">
        <f t="shared" si="1"/>
        <v>0</v>
      </c>
      <c r="K14" s="13">
        <f t="shared" si="2"/>
        <v>0</v>
      </c>
      <c r="L14" s="13">
        <f t="shared" si="3"/>
        <v>0</v>
      </c>
      <c r="M14" s="13">
        <f t="shared" si="4"/>
        <v>0</v>
      </c>
      <c r="N14" s="13">
        <f t="shared" si="5"/>
        <v>0</v>
      </c>
    </row>
    <row r="15" spans="1:14" x14ac:dyDescent="0.25">
      <c r="A15" s="5">
        <f>'02 Centros de costo'!A15</f>
        <v>0</v>
      </c>
      <c r="B15" s="5">
        <f>'02 Centros de costo'!D15</f>
        <v>0</v>
      </c>
      <c r="C15" s="6"/>
      <c r="D15" s="6"/>
      <c r="E15" s="6"/>
      <c r="F15" s="6"/>
      <c r="G15" s="6"/>
      <c r="H15" s="6"/>
      <c r="I15" s="13">
        <f t="shared" si="0"/>
        <v>0</v>
      </c>
      <c r="J15" s="13">
        <f t="shared" si="1"/>
        <v>0</v>
      </c>
      <c r="K15" s="13">
        <f t="shared" si="2"/>
        <v>0</v>
      </c>
      <c r="L15" s="13">
        <f t="shared" si="3"/>
        <v>0</v>
      </c>
      <c r="M15" s="13">
        <f t="shared" si="4"/>
        <v>0</v>
      </c>
      <c r="N15" s="13">
        <f t="shared" si="5"/>
        <v>0</v>
      </c>
    </row>
    <row r="16" spans="1:14" x14ac:dyDescent="0.25">
      <c r="A16" s="5">
        <f>'02 Centros de costo'!A16</f>
        <v>0</v>
      </c>
      <c r="B16" s="5">
        <f>'02 Centros de costo'!D16</f>
        <v>0</v>
      </c>
      <c r="C16" s="6"/>
      <c r="D16" s="6"/>
      <c r="E16" s="6"/>
      <c r="F16" s="6"/>
      <c r="G16" s="6"/>
      <c r="H16" s="6"/>
      <c r="I16" s="13">
        <f t="shared" si="0"/>
        <v>0</v>
      </c>
      <c r="J16" s="13">
        <f t="shared" si="1"/>
        <v>0</v>
      </c>
      <c r="K16" s="13">
        <f t="shared" si="2"/>
        <v>0</v>
      </c>
      <c r="L16" s="13">
        <f t="shared" si="3"/>
        <v>0</v>
      </c>
      <c r="M16" s="13">
        <f t="shared" si="4"/>
        <v>0</v>
      </c>
      <c r="N16" s="13">
        <f t="shared" si="5"/>
        <v>0</v>
      </c>
    </row>
    <row r="17" spans="1:14" x14ac:dyDescent="0.25">
      <c r="A17" s="11" t="s">
        <v>93</v>
      </c>
      <c r="I17" s="13">
        <f t="shared" ref="I17:N17" si="6">SUM(I5:I16)</f>
        <v>1</v>
      </c>
      <c r="J17" s="13">
        <f t="shared" si="6"/>
        <v>1</v>
      </c>
      <c r="K17" s="13">
        <f t="shared" si="6"/>
        <v>1</v>
      </c>
      <c r="L17" s="13">
        <f t="shared" si="6"/>
        <v>1</v>
      </c>
      <c r="M17" s="13">
        <f t="shared" si="6"/>
        <v>1</v>
      </c>
      <c r="N17" s="13">
        <f t="shared" si="6"/>
        <v>1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showGridLines="0" tabSelected="1" topLeftCell="D1" workbookViewId="0">
      <pane ySplit="5" topLeftCell="A6" activePane="bottomLeft" state="frozen"/>
      <selection pane="bottomLeft" activeCell="H12" sqref="H12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8" width="18.7109375" customWidth="1"/>
    <col min="9" max="9" width="20.7109375" customWidth="1"/>
    <col min="10" max="10" width="18.7109375" customWidth="1"/>
    <col min="11" max="11" width="20.7109375" customWidth="1"/>
  </cols>
  <sheetData>
    <row r="1" spans="1:11" x14ac:dyDescent="0.25">
      <c r="A1" s="15" t="s">
        <v>94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4" spans="1:11" ht="30" x14ac:dyDescent="0.25">
      <c r="A4" s="14" t="s">
        <v>47</v>
      </c>
      <c r="B4" s="14" t="s">
        <v>60</v>
      </c>
      <c r="C4" s="14" t="s">
        <v>95</v>
      </c>
      <c r="D4" s="14" t="s">
        <v>83</v>
      </c>
      <c r="E4" s="14" t="s">
        <v>96</v>
      </c>
      <c r="F4" s="14" t="s">
        <v>97</v>
      </c>
      <c r="G4" s="14" t="s">
        <v>98</v>
      </c>
      <c r="H4" s="14" t="s">
        <v>99</v>
      </c>
      <c r="I4" s="14" t="s">
        <v>82</v>
      </c>
      <c r="J4" s="14" t="s">
        <v>100</v>
      </c>
      <c r="K4" s="14" t="s">
        <v>101</v>
      </c>
    </row>
    <row r="5" spans="1:11" x14ac:dyDescent="0.25">
      <c r="A5" s="5" t="str">
        <f>'02 Centros de costo'!A5</f>
        <v>Inyección</v>
      </c>
      <c r="B5" s="5" t="str">
        <f>'02 Centros de costo'!D5</f>
        <v>Inyección</v>
      </c>
      <c r="C5" s="10">
        <f>SUMIFS('04 Gastos'!$E$5:$E$46,'04 Gastos'!$F$5:$F$46,"Fijo directo",'04 Gastos'!$G$5:$G$46,$A5,'04 Gastos'!$B$5:$B$46,"Salarios")</f>
        <v>33000.000000000007</v>
      </c>
      <c r="D5" s="10">
        <f>SUMIFS('04 Gastos'!$E$5:$E$46,'04 Gastos'!$F$5:$F$46,"Fijo directo",'04 Gastos'!$G$5:$G$46,$A5,'04 Gastos'!$B$5:$B$46,"Consumibles")</f>
        <v>36464.400000000001</v>
      </c>
      <c r="E5" s="10">
        <f>SUMIFS('04 Gastos'!$E$5:$E$46,'04 Gastos'!$F$5:$F$46,"Fijo directo",'04 Gastos'!$G$5:$G$46,$A5,'04 Gastos'!$B$5:$B$46,"Energía")</f>
        <v>28666.666666666668</v>
      </c>
      <c r="F5" s="10">
        <f>SUMIFS('04 Gastos'!$E$5:$E$46,'04 Gastos'!$F$5:$F$46,"Fijo directo",'04 Gastos'!$G$5:$G$46,$A5,'04 Gastos'!$B$5:$B$46,"Depreciación")</f>
        <v>50833.329999999994</v>
      </c>
      <c r="G5" s="10">
        <f>SUMIFS('04 Gastos'!$E$5:$E$46,'04 Gastos'!$F$5:$F$46,"Fijo indirecto",'04 Gastos'!$H$5:$H$46,"Área")*'05 Prorrateos'!I5+SUMIFS('04 Gastos'!$E$5:$E$46,'04 Gastos'!$F$5:$F$46,"Fijo indirecto",'04 Gastos'!$H$5:$H$46,"Horas productivas")*'05 Prorrateos'!J5+SUMIFS('04 Gastos'!$E$5:$E$46,'04 Gastos'!$F$5:$F$46,"Fijo indirecto",'04 Gastos'!$H$5:$H$46,"Consumibles directos")*'05 Prorrateos'!K5+SUMIFS('04 Gastos'!$E$5:$E$46,'04 Gastos'!$F$5:$F$46,"Fijo indirecto",'04 Gastos'!$H$5:$H$46,"Depreciación")*'05 Prorrateos'!L5+SUMIFS('04 Gastos'!$E$5:$E$46,'04 Gastos'!$F$5:$F$46,"Fijo indirecto",'04 Gastos'!$H$5:$H$46,"Sueldos directos")*'05 Prorrateos'!M5+SUMIFS('04 Gastos'!$E$5:$E$46,'04 Gastos'!$F$5:$F$46,"Fijo indirecto",'04 Gastos'!$H$5:$H$46,"Energía")*'05 Prorrateos'!N5+SUMIFS('04 Gastos'!$E$5:$E$46,'04 Gastos'!$F$5:$F$46,"Fijo indirecto",'04 Gastos'!$H$5:$H$46,"Prorrateo general")*AVERAGE('05 Prorrateos'!I5:N5)</f>
        <v>169435.40209398256</v>
      </c>
      <c r="H5" s="10">
        <f t="shared" ref="H5:H16" si="0">SUM(C5:G5)</f>
        <v>318399.79876064922</v>
      </c>
      <c r="I5" s="9">
        <f>'03 Capacidad'!L5</f>
        <v>280.05120000000005</v>
      </c>
      <c r="J5" s="10">
        <f t="shared" ref="J5:J16" si="1">IFERROR(H5/I5,0)</f>
        <v>1136.9342418838025</v>
      </c>
      <c r="K5" s="10">
        <f>J5/(1-'01 Parámetros'!$B$8)</f>
        <v>1421.1678023547531</v>
      </c>
    </row>
    <row r="6" spans="1:11" x14ac:dyDescent="0.25">
      <c r="A6" s="5" t="str">
        <f>'02 Centros de costo'!A6</f>
        <v>Ensamble</v>
      </c>
      <c r="B6" s="5" t="str">
        <f>'02 Centros de costo'!D6</f>
        <v>Ensamble</v>
      </c>
      <c r="C6" s="10">
        <f>SUMIFS('04 Gastos'!$E$5:$E$46,'04 Gastos'!$F$5:$F$46,"Fijo directo",'04 Gastos'!$G$5:$G$46,$A6,'04 Gastos'!$B$5:$B$46,"Salarios")</f>
        <v>15000</v>
      </c>
      <c r="D6" s="10">
        <f>SUMIFS('04 Gastos'!$E$5:$E$46,'04 Gastos'!$F$5:$F$46,"Fijo directo",'04 Gastos'!$G$5:$G$46,$A6,'04 Gastos'!$B$5:$B$46,"Consumibles")</f>
        <v>0</v>
      </c>
      <c r="E6" s="10">
        <f>SUMIFS('04 Gastos'!$E$5:$E$46,'04 Gastos'!$F$5:$F$46,"Fijo directo",'04 Gastos'!$G$5:$G$46,$A6,'04 Gastos'!$B$5:$B$46,"Energía")</f>
        <v>3333.3333333333335</v>
      </c>
      <c r="F6" s="10">
        <f>SUMIFS('04 Gastos'!$E$5:$E$46,'04 Gastos'!$F$5:$F$46,"Fijo directo",'04 Gastos'!$G$5:$G$46,$A6,'04 Gastos'!$B$5:$B$46,"Depreciación")</f>
        <v>0</v>
      </c>
      <c r="G6" s="10">
        <f>SUMIFS('04 Gastos'!$E$5:$E$46,'04 Gastos'!$F$5:$F$46,"Fijo indirecto",'04 Gastos'!$H$5:$H$46,"Área")*'05 Prorrateos'!I6+SUMIFS('04 Gastos'!$E$5:$E$46,'04 Gastos'!$F$5:$F$46,"Fijo indirecto",'04 Gastos'!$H$5:$H$46,"Horas productivas")*'05 Prorrateos'!J6+SUMIFS('04 Gastos'!$E$5:$E$46,'04 Gastos'!$F$5:$F$46,"Fijo indirecto",'04 Gastos'!$H$5:$H$46,"Consumibles directos")*'05 Prorrateos'!K6+SUMIFS('04 Gastos'!$E$5:$E$46,'04 Gastos'!$F$5:$F$46,"Fijo indirecto",'04 Gastos'!$H$5:$H$46,"Depreciación")*'05 Prorrateos'!L6+SUMIFS('04 Gastos'!$E$5:$E$46,'04 Gastos'!$F$5:$F$46,"Fijo indirecto",'04 Gastos'!$H$5:$H$46,"Sueldos directos")*'05 Prorrateos'!M6+SUMIFS('04 Gastos'!$E$5:$E$46,'04 Gastos'!$F$5:$F$46,"Fijo indirecto",'04 Gastos'!$H$5:$H$46,"Energía")*'05 Prorrateos'!N6+SUMIFS('04 Gastos'!$E$5:$E$46,'04 Gastos'!$F$5:$F$46,"Fijo indirecto",'04 Gastos'!$H$5:$H$46,"Prorrateo general")*AVERAGE('05 Prorrateos'!I6:N6)</f>
        <v>47213.671980091473</v>
      </c>
      <c r="H6" s="10">
        <f t="shared" si="0"/>
        <v>65547.005313424801</v>
      </c>
      <c r="I6" s="9">
        <f>'03 Capacidad'!L6</f>
        <v>140.02560000000003</v>
      </c>
      <c r="J6" s="10">
        <f t="shared" si="1"/>
        <v>468.10729833276764</v>
      </c>
      <c r="K6" s="10">
        <f>J6/(1-'01 Parámetros'!$B$8)</f>
        <v>585.13412291595955</v>
      </c>
    </row>
    <row r="7" spans="1:11" x14ac:dyDescent="0.25">
      <c r="A7" s="5" t="str">
        <f>'02 Centros de costo'!A7</f>
        <v>Empaque Inspección</v>
      </c>
      <c r="B7" s="5" t="str">
        <f>'02 Centros de costo'!D7</f>
        <v>Empaque Inspección</v>
      </c>
      <c r="C7" s="10">
        <f>SUMIFS('04 Gastos'!$E$5:$E$46,'04 Gastos'!$F$5:$F$46,"Fijo directo",'04 Gastos'!$G$5:$G$46,$A7,'04 Gastos'!$B$5:$B$46,"Salarios")</f>
        <v>12000</v>
      </c>
      <c r="D7" s="10">
        <f>SUMIFS('04 Gastos'!$E$5:$E$46,'04 Gastos'!$F$5:$F$46,"Fijo directo",'04 Gastos'!$G$5:$G$46,$A7,'04 Gastos'!$B$5:$B$46,"Consumibles")</f>
        <v>0</v>
      </c>
      <c r="E7" s="10">
        <f>SUMIFS('04 Gastos'!$E$5:$E$46,'04 Gastos'!$F$5:$F$46,"Fijo directo",'04 Gastos'!$G$5:$G$46,$A7,'04 Gastos'!$B$5:$B$46,"Energía")</f>
        <v>0</v>
      </c>
      <c r="F7" s="10">
        <f>SUMIFS('04 Gastos'!$E$5:$E$46,'04 Gastos'!$F$5:$F$46,"Fijo directo",'04 Gastos'!$G$5:$G$46,$A7,'04 Gastos'!$B$5:$B$46,"Depreciación")</f>
        <v>0</v>
      </c>
      <c r="G7" s="10">
        <f>SUMIFS('04 Gastos'!$E$5:$E$46,'04 Gastos'!$F$5:$F$46,"Fijo indirecto",'04 Gastos'!$H$5:$H$46,"Área")*'05 Prorrateos'!I7+SUMIFS('04 Gastos'!$E$5:$E$46,'04 Gastos'!$F$5:$F$46,"Fijo indirecto",'04 Gastos'!$H$5:$H$46,"Horas productivas")*'05 Prorrateos'!J7+SUMIFS('04 Gastos'!$E$5:$E$46,'04 Gastos'!$F$5:$F$46,"Fijo indirecto",'04 Gastos'!$H$5:$H$46,"Consumibles directos")*'05 Prorrateos'!K7+SUMIFS('04 Gastos'!$E$5:$E$46,'04 Gastos'!$F$5:$F$46,"Fijo indirecto",'04 Gastos'!$H$5:$H$46,"Depreciación")*'05 Prorrateos'!L7+SUMIFS('04 Gastos'!$E$5:$E$46,'04 Gastos'!$F$5:$F$46,"Fijo indirecto",'04 Gastos'!$H$5:$H$46,"Sueldos directos")*'05 Prorrateos'!M7+SUMIFS('04 Gastos'!$E$5:$E$46,'04 Gastos'!$F$5:$F$46,"Fijo indirecto",'04 Gastos'!$H$5:$H$46,"Energía")*'05 Prorrateos'!N7+SUMIFS('04 Gastos'!$E$5:$E$46,'04 Gastos'!$F$5:$F$46,"Fijo indirecto",'04 Gastos'!$H$5:$H$46,"Prorrateo general")*AVERAGE('05 Prorrateos'!I7:N7)</f>
        <v>22350.925925925923</v>
      </c>
      <c r="H7" s="10">
        <f t="shared" si="0"/>
        <v>34350.925925925927</v>
      </c>
      <c r="I7" s="9">
        <f>'03 Capacidad'!L7</f>
        <v>140.02560000000003</v>
      </c>
      <c r="J7" s="10">
        <f t="shared" si="1"/>
        <v>245.31889830092442</v>
      </c>
      <c r="K7" s="10">
        <f>J7/(1-'01 Parámetros'!$B$8)</f>
        <v>306.64862287615551</v>
      </c>
    </row>
    <row r="8" spans="1:11" x14ac:dyDescent="0.25">
      <c r="A8" s="5">
        <f>'02 Centros de costo'!A8</f>
        <v>0</v>
      </c>
      <c r="B8" s="5">
        <f>'02 Centros de costo'!D8</f>
        <v>0</v>
      </c>
      <c r="C8" s="10">
        <f>SUMIFS('04 Gastos'!$E$5:$E$46,'04 Gastos'!$F$5:$F$46,"Fijo directo",'04 Gastos'!$G$5:$G$46,$A8,'04 Gastos'!$B$5:$B$46,"Salarios")</f>
        <v>0</v>
      </c>
      <c r="D8" s="10">
        <f>SUMIFS('04 Gastos'!$E$5:$E$46,'04 Gastos'!$F$5:$F$46,"Fijo directo",'04 Gastos'!$G$5:$G$46,$A8,'04 Gastos'!$B$5:$B$46,"Consumibles")</f>
        <v>0</v>
      </c>
      <c r="E8" s="10">
        <f>SUMIFS('04 Gastos'!$E$5:$E$46,'04 Gastos'!$F$5:$F$46,"Fijo directo",'04 Gastos'!$G$5:$G$46,$A8,'04 Gastos'!$B$5:$B$46,"Energía")</f>
        <v>0</v>
      </c>
      <c r="F8" s="10">
        <f>SUMIFS('04 Gastos'!$E$5:$E$46,'04 Gastos'!$F$5:$F$46,"Fijo directo",'04 Gastos'!$G$5:$G$46,$A8,'04 Gastos'!$B$5:$B$46,"Depreciación")</f>
        <v>0</v>
      </c>
      <c r="G8" s="10">
        <f>SUMIFS('04 Gastos'!$E$5:$E$46,'04 Gastos'!$F$5:$F$46,"Fijo indirecto",'04 Gastos'!$H$5:$H$46,"Área")*'05 Prorrateos'!I8+SUMIFS('04 Gastos'!$E$5:$E$46,'04 Gastos'!$F$5:$F$46,"Fijo indirecto",'04 Gastos'!$H$5:$H$46,"Horas productivas")*'05 Prorrateos'!J8+SUMIFS('04 Gastos'!$E$5:$E$46,'04 Gastos'!$F$5:$F$46,"Fijo indirecto",'04 Gastos'!$H$5:$H$46,"Consumibles directos")*'05 Prorrateos'!K8+SUMIFS('04 Gastos'!$E$5:$E$46,'04 Gastos'!$F$5:$F$46,"Fijo indirecto",'04 Gastos'!$H$5:$H$46,"Depreciación")*'05 Prorrateos'!L8+SUMIFS('04 Gastos'!$E$5:$E$46,'04 Gastos'!$F$5:$F$46,"Fijo indirecto",'04 Gastos'!$H$5:$H$46,"Sueldos directos")*'05 Prorrateos'!M8+SUMIFS('04 Gastos'!$E$5:$E$46,'04 Gastos'!$F$5:$F$46,"Fijo indirecto",'04 Gastos'!$H$5:$H$46,"Energía")*'05 Prorrateos'!N8+SUMIFS('04 Gastos'!$E$5:$E$46,'04 Gastos'!$F$5:$F$46,"Fijo indirecto",'04 Gastos'!$H$5:$H$46,"Prorrateo general")*AVERAGE('05 Prorrateos'!I8:N8)</f>
        <v>0</v>
      </c>
      <c r="H8" s="10">
        <f t="shared" si="0"/>
        <v>0</v>
      </c>
      <c r="I8" s="9">
        <f>'03 Capacidad'!L8</f>
        <v>0</v>
      </c>
      <c r="J8" s="10">
        <f t="shared" si="1"/>
        <v>0</v>
      </c>
      <c r="K8" s="10">
        <f>J8/(1-'01 Parámetros'!$B$8)</f>
        <v>0</v>
      </c>
    </row>
    <row r="9" spans="1:11" x14ac:dyDescent="0.25">
      <c r="A9" s="5">
        <f>'02 Centros de costo'!A9</f>
        <v>0</v>
      </c>
      <c r="B9" s="5">
        <f>'02 Centros de costo'!D9</f>
        <v>0</v>
      </c>
      <c r="C9" s="10">
        <f>SUMIFS('04 Gastos'!$E$5:$E$46,'04 Gastos'!$F$5:$F$46,"Fijo directo",'04 Gastos'!$G$5:$G$46,$A9,'04 Gastos'!$B$5:$B$46,"Salarios")</f>
        <v>0</v>
      </c>
      <c r="D9" s="10">
        <f>SUMIFS('04 Gastos'!$E$5:$E$46,'04 Gastos'!$F$5:$F$46,"Fijo directo",'04 Gastos'!$G$5:$G$46,$A9,'04 Gastos'!$B$5:$B$46,"Consumibles")</f>
        <v>0</v>
      </c>
      <c r="E9" s="10">
        <f>SUMIFS('04 Gastos'!$E$5:$E$46,'04 Gastos'!$F$5:$F$46,"Fijo directo",'04 Gastos'!$G$5:$G$46,$A9,'04 Gastos'!$B$5:$B$46,"Energía")</f>
        <v>0</v>
      </c>
      <c r="F9" s="10">
        <f>SUMIFS('04 Gastos'!$E$5:$E$46,'04 Gastos'!$F$5:$F$46,"Fijo directo",'04 Gastos'!$G$5:$G$46,$A9,'04 Gastos'!$B$5:$B$46,"Depreciación")</f>
        <v>0</v>
      </c>
      <c r="G9" s="10">
        <f>SUMIFS('04 Gastos'!$E$5:$E$46,'04 Gastos'!$F$5:$F$46,"Fijo indirecto",'04 Gastos'!$H$5:$H$46,"Área")*'05 Prorrateos'!I9+SUMIFS('04 Gastos'!$E$5:$E$46,'04 Gastos'!$F$5:$F$46,"Fijo indirecto",'04 Gastos'!$H$5:$H$46,"Horas productivas")*'05 Prorrateos'!J9+SUMIFS('04 Gastos'!$E$5:$E$46,'04 Gastos'!$F$5:$F$46,"Fijo indirecto",'04 Gastos'!$H$5:$H$46,"Consumibles directos")*'05 Prorrateos'!K9+SUMIFS('04 Gastos'!$E$5:$E$46,'04 Gastos'!$F$5:$F$46,"Fijo indirecto",'04 Gastos'!$H$5:$H$46,"Depreciación")*'05 Prorrateos'!L9+SUMIFS('04 Gastos'!$E$5:$E$46,'04 Gastos'!$F$5:$F$46,"Fijo indirecto",'04 Gastos'!$H$5:$H$46,"Sueldos directos")*'05 Prorrateos'!M9+SUMIFS('04 Gastos'!$E$5:$E$46,'04 Gastos'!$F$5:$F$46,"Fijo indirecto",'04 Gastos'!$H$5:$H$46,"Energía")*'05 Prorrateos'!N9+SUMIFS('04 Gastos'!$E$5:$E$46,'04 Gastos'!$F$5:$F$46,"Fijo indirecto",'04 Gastos'!$H$5:$H$46,"Prorrateo general")*AVERAGE('05 Prorrateos'!I9:N9)</f>
        <v>0</v>
      </c>
      <c r="H9" s="10">
        <f t="shared" si="0"/>
        <v>0</v>
      </c>
      <c r="I9" s="9">
        <f>'03 Capacidad'!L9</f>
        <v>0</v>
      </c>
      <c r="J9" s="10">
        <f t="shared" si="1"/>
        <v>0</v>
      </c>
      <c r="K9" s="10">
        <f>J9/(1-'01 Parámetros'!$B$8)</f>
        <v>0</v>
      </c>
    </row>
    <row r="10" spans="1:11" x14ac:dyDescent="0.25">
      <c r="A10" s="5">
        <f>'02 Centros de costo'!A10</f>
        <v>0</v>
      </c>
      <c r="B10" s="5">
        <f>'02 Centros de costo'!D10</f>
        <v>0</v>
      </c>
      <c r="C10" s="10">
        <f>SUMIFS('04 Gastos'!$E$5:$E$46,'04 Gastos'!$F$5:$F$46,"Fijo directo",'04 Gastos'!$G$5:$G$46,$A10,'04 Gastos'!$B$5:$B$46,"Salarios")</f>
        <v>0</v>
      </c>
      <c r="D10" s="10">
        <f>SUMIFS('04 Gastos'!$E$5:$E$46,'04 Gastos'!$F$5:$F$46,"Fijo directo",'04 Gastos'!$G$5:$G$46,$A10,'04 Gastos'!$B$5:$B$46,"Consumibles")</f>
        <v>0</v>
      </c>
      <c r="E10" s="10">
        <f>SUMIFS('04 Gastos'!$E$5:$E$46,'04 Gastos'!$F$5:$F$46,"Fijo directo",'04 Gastos'!$G$5:$G$46,$A10,'04 Gastos'!$B$5:$B$46,"Energía")</f>
        <v>0</v>
      </c>
      <c r="F10" s="10">
        <f>SUMIFS('04 Gastos'!$E$5:$E$46,'04 Gastos'!$F$5:$F$46,"Fijo directo",'04 Gastos'!$G$5:$G$46,$A10,'04 Gastos'!$B$5:$B$46,"Depreciación")</f>
        <v>0</v>
      </c>
      <c r="G10" s="10">
        <f>SUMIFS('04 Gastos'!$E$5:$E$46,'04 Gastos'!$F$5:$F$46,"Fijo indirecto",'04 Gastos'!$H$5:$H$46,"Área")*'05 Prorrateos'!I10+SUMIFS('04 Gastos'!$E$5:$E$46,'04 Gastos'!$F$5:$F$46,"Fijo indirecto",'04 Gastos'!$H$5:$H$46,"Horas productivas")*'05 Prorrateos'!J10+SUMIFS('04 Gastos'!$E$5:$E$46,'04 Gastos'!$F$5:$F$46,"Fijo indirecto",'04 Gastos'!$H$5:$H$46,"Consumibles directos")*'05 Prorrateos'!K10+SUMIFS('04 Gastos'!$E$5:$E$46,'04 Gastos'!$F$5:$F$46,"Fijo indirecto",'04 Gastos'!$H$5:$H$46,"Depreciación")*'05 Prorrateos'!L10+SUMIFS('04 Gastos'!$E$5:$E$46,'04 Gastos'!$F$5:$F$46,"Fijo indirecto",'04 Gastos'!$H$5:$H$46,"Sueldos directos")*'05 Prorrateos'!M10+SUMIFS('04 Gastos'!$E$5:$E$46,'04 Gastos'!$F$5:$F$46,"Fijo indirecto",'04 Gastos'!$H$5:$H$46,"Energía")*'05 Prorrateos'!N10+SUMIFS('04 Gastos'!$E$5:$E$46,'04 Gastos'!$F$5:$F$46,"Fijo indirecto",'04 Gastos'!$H$5:$H$46,"Prorrateo general")*AVERAGE('05 Prorrateos'!I10:N10)</f>
        <v>0</v>
      </c>
      <c r="H10" s="10">
        <f t="shared" si="0"/>
        <v>0</v>
      </c>
      <c r="I10" s="9">
        <f>'03 Capacidad'!L10</f>
        <v>0</v>
      </c>
      <c r="J10" s="10">
        <f t="shared" si="1"/>
        <v>0</v>
      </c>
      <c r="K10" s="10">
        <f>J10/(1-'01 Parámetros'!$B$8)</f>
        <v>0</v>
      </c>
    </row>
    <row r="11" spans="1:11" x14ac:dyDescent="0.25">
      <c r="A11" s="5">
        <f>'02 Centros de costo'!A11</f>
        <v>0</v>
      </c>
      <c r="B11" s="5">
        <f>'02 Centros de costo'!D11</f>
        <v>0</v>
      </c>
      <c r="C11" s="10">
        <f>SUMIFS('04 Gastos'!$E$5:$E$46,'04 Gastos'!$F$5:$F$46,"Fijo directo",'04 Gastos'!$G$5:$G$46,$A11,'04 Gastos'!$B$5:$B$46,"Salarios")</f>
        <v>0</v>
      </c>
      <c r="D11" s="10">
        <f>SUMIFS('04 Gastos'!$E$5:$E$46,'04 Gastos'!$F$5:$F$46,"Fijo directo",'04 Gastos'!$G$5:$G$46,$A11,'04 Gastos'!$B$5:$B$46,"Consumibles")</f>
        <v>0</v>
      </c>
      <c r="E11" s="10">
        <f>SUMIFS('04 Gastos'!$E$5:$E$46,'04 Gastos'!$F$5:$F$46,"Fijo directo",'04 Gastos'!$G$5:$G$46,$A11,'04 Gastos'!$B$5:$B$46,"Energía")</f>
        <v>0</v>
      </c>
      <c r="F11" s="10">
        <f>SUMIFS('04 Gastos'!$E$5:$E$46,'04 Gastos'!$F$5:$F$46,"Fijo directo",'04 Gastos'!$G$5:$G$46,$A11,'04 Gastos'!$B$5:$B$46,"Depreciación")</f>
        <v>0</v>
      </c>
      <c r="G11" s="10">
        <f>SUMIFS('04 Gastos'!$E$5:$E$46,'04 Gastos'!$F$5:$F$46,"Fijo indirecto",'04 Gastos'!$H$5:$H$46,"Área")*'05 Prorrateos'!I11+SUMIFS('04 Gastos'!$E$5:$E$46,'04 Gastos'!$F$5:$F$46,"Fijo indirecto",'04 Gastos'!$H$5:$H$46,"Horas productivas")*'05 Prorrateos'!J11+SUMIFS('04 Gastos'!$E$5:$E$46,'04 Gastos'!$F$5:$F$46,"Fijo indirecto",'04 Gastos'!$H$5:$H$46,"Consumibles directos")*'05 Prorrateos'!K11+SUMIFS('04 Gastos'!$E$5:$E$46,'04 Gastos'!$F$5:$F$46,"Fijo indirecto",'04 Gastos'!$H$5:$H$46,"Depreciación")*'05 Prorrateos'!L11+SUMIFS('04 Gastos'!$E$5:$E$46,'04 Gastos'!$F$5:$F$46,"Fijo indirecto",'04 Gastos'!$H$5:$H$46,"Sueldos directos")*'05 Prorrateos'!M11+SUMIFS('04 Gastos'!$E$5:$E$46,'04 Gastos'!$F$5:$F$46,"Fijo indirecto",'04 Gastos'!$H$5:$H$46,"Energía")*'05 Prorrateos'!N11+SUMIFS('04 Gastos'!$E$5:$E$46,'04 Gastos'!$F$5:$F$46,"Fijo indirecto",'04 Gastos'!$H$5:$H$46,"Prorrateo general")*AVERAGE('05 Prorrateos'!I11:N11)</f>
        <v>0</v>
      </c>
      <c r="H11" s="10">
        <f t="shared" si="0"/>
        <v>0</v>
      </c>
      <c r="I11" s="9">
        <f>'03 Capacidad'!L11</f>
        <v>0</v>
      </c>
      <c r="J11" s="10">
        <f t="shared" si="1"/>
        <v>0</v>
      </c>
      <c r="K11" s="10">
        <f>J11/(1-'01 Parámetros'!$B$8)</f>
        <v>0</v>
      </c>
    </row>
    <row r="12" spans="1:11" x14ac:dyDescent="0.25">
      <c r="A12" s="5">
        <f>'02 Centros de costo'!A12</f>
        <v>0</v>
      </c>
      <c r="B12" s="5">
        <f>'02 Centros de costo'!D12</f>
        <v>0</v>
      </c>
      <c r="C12" s="10">
        <f>SUMIFS('04 Gastos'!$E$5:$E$46,'04 Gastos'!$F$5:$F$46,"Fijo directo",'04 Gastos'!$G$5:$G$46,$A12,'04 Gastos'!$B$5:$B$46,"Salarios")</f>
        <v>0</v>
      </c>
      <c r="D12" s="10">
        <f>SUMIFS('04 Gastos'!$E$5:$E$46,'04 Gastos'!$F$5:$F$46,"Fijo directo",'04 Gastos'!$G$5:$G$46,$A12,'04 Gastos'!$B$5:$B$46,"Consumibles")</f>
        <v>0</v>
      </c>
      <c r="E12" s="10">
        <f>SUMIFS('04 Gastos'!$E$5:$E$46,'04 Gastos'!$F$5:$F$46,"Fijo directo",'04 Gastos'!$G$5:$G$46,$A12,'04 Gastos'!$B$5:$B$46,"Energía")</f>
        <v>0</v>
      </c>
      <c r="F12" s="10">
        <f>SUMIFS('04 Gastos'!$E$5:$E$46,'04 Gastos'!$F$5:$F$46,"Fijo directo",'04 Gastos'!$G$5:$G$46,$A12,'04 Gastos'!$B$5:$B$46,"Depreciación")</f>
        <v>0</v>
      </c>
      <c r="G12" s="10">
        <f>SUMIFS('04 Gastos'!$E$5:$E$46,'04 Gastos'!$F$5:$F$46,"Fijo indirecto",'04 Gastos'!$H$5:$H$46,"Área")*'05 Prorrateos'!I12+SUMIFS('04 Gastos'!$E$5:$E$46,'04 Gastos'!$F$5:$F$46,"Fijo indirecto",'04 Gastos'!$H$5:$H$46,"Horas productivas")*'05 Prorrateos'!J12+SUMIFS('04 Gastos'!$E$5:$E$46,'04 Gastos'!$F$5:$F$46,"Fijo indirecto",'04 Gastos'!$H$5:$H$46,"Consumibles directos")*'05 Prorrateos'!K12+SUMIFS('04 Gastos'!$E$5:$E$46,'04 Gastos'!$F$5:$F$46,"Fijo indirecto",'04 Gastos'!$H$5:$H$46,"Depreciación")*'05 Prorrateos'!L12+SUMIFS('04 Gastos'!$E$5:$E$46,'04 Gastos'!$F$5:$F$46,"Fijo indirecto",'04 Gastos'!$H$5:$H$46,"Sueldos directos")*'05 Prorrateos'!M12+SUMIFS('04 Gastos'!$E$5:$E$46,'04 Gastos'!$F$5:$F$46,"Fijo indirecto",'04 Gastos'!$H$5:$H$46,"Energía")*'05 Prorrateos'!N12+SUMIFS('04 Gastos'!$E$5:$E$46,'04 Gastos'!$F$5:$F$46,"Fijo indirecto",'04 Gastos'!$H$5:$H$46,"Prorrateo general")*AVERAGE('05 Prorrateos'!I12:N12)</f>
        <v>0</v>
      </c>
      <c r="H12" s="10">
        <f t="shared" si="0"/>
        <v>0</v>
      </c>
      <c r="I12" s="9">
        <f>'03 Capacidad'!L12</f>
        <v>0</v>
      </c>
      <c r="J12" s="10">
        <f t="shared" si="1"/>
        <v>0</v>
      </c>
      <c r="K12" s="10">
        <f>J12/(1-'01 Parámetros'!$B$8)</f>
        <v>0</v>
      </c>
    </row>
    <row r="13" spans="1:11" x14ac:dyDescent="0.25">
      <c r="A13" s="5">
        <f>'02 Centros de costo'!A13</f>
        <v>0</v>
      </c>
      <c r="B13" s="5">
        <f>'02 Centros de costo'!D13</f>
        <v>0</v>
      </c>
      <c r="C13" s="10">
        <f>SUMIFS('04 Gastos'!$E$5:$E$46,'04 Gastos'!$F$5:$F$46,"Fijo directo",'04 Gastos'!$G$5:$G$46,$A13,'04 Gastos'!$B$5:$B$46,"Salarios")</f>
        <v>0</v>
      </c>
      <c r="D13" s="10">
        <f>SUMIFS('04 Gastos'!$E$5:$E$46,'04 Gastos'!$F$5:$F$46,"Fijo directo",'04 Gastos'!$G$5:$G$46,$A13,'04 Gastos'!$B$5:$B$46,"Consumibles")</f>
        <v>0</v>
      </c>
      <c r="E13" s="10">
        <f>SUMIFS('04 Gastos'!$E$5:$E$46,'04 Gastos'!$F$5:$F$46,"Fijo directo",'04 Gastos'!$G$5:$G$46,$A13,'04 Gastos'!$B$5:$B$46,"Energía")</f>
        <v>0</v>
      </c>
      <c r="F13" s="10">
        <f>SUMIFS('04 Gastos'!$E$5:$E$46,'04 Gastos'!$F$5:$F$46,"Fijo directo",'04 Gastos'!$G$5:$G$46,$A13,'04 Gastos'!$B$5:$B$46,"Depreciación")</f>
        <v>0</v>
      </c>
      <c r="G13" s="10">
        <f>SUMIFS('04 Gastos'!$E$5:$E$46,'04 Gastos'!$F$5:$F$46,"Fijo indirecto",'04 Gastos'!$H$5:$H$46,"Área")*'05 Prorrateos'!I13+SUMIFS('04 Gastos'!$E$5:$E$46,'04 Gastos'!$F$5:$F$46,"Fijo indirecto",'04 Gastos'!$H$5:$H$46,"Horas productivas")*'05 Prorrateos'!J13+SUMIFS('04 Gastos'!$E$5:$E$46,'04 Gastos'!$F$5:$F$46,"Fijo indirecto",'04 Gastos'!$H$5:$H$46,"Consumibles directos")*'05 Prorrateos'!K13+SUMIFS('04 Gastos'!$E$5:$E$46,'04 Gastos'!$F$5:$F$46,"Fijo indirecto",'04 Gastos'!$H$5:$H$46,"Depreciación")*'05 Prorrateos'!L13+SUMIFS('04 Gastos'!$E$5:$E$46,'04 Gastos'!$F$5:$F$46,"Fijo indirecto",'04 Gastos'!$H$5:$H$46,"Sueldos directos")*'05 Prorrateos'!M13+SUMIFS('04 Gastos'!$E$5:$E$46,'04 Gastos'!$F$5:$F$46,"Fijo indirecto",'04 Gastos'!$H$5:$H$46,"Energía")*'05 Prorrateos'!N13+SUMIFS('04 Gastos'!$E$5:$E$46,'04 Gastos'!$F$5:$F$46,"Fijo indirecto",'04 Gastos'!$H$5:$H$46,"Prorrateo general")*AVERAGE('05 Prorrateos'!I13:N13)</f>
        <v>0</v>
      </c>
      <c r="H13" s="10">
        <f t="shared" si="0"/>
        <v>0</v>
      </c>
      <c r="I13" s="9">
        <f>'03 Capacidad'!L13</f>
        <v>0</v>
      </c>
      <c r="J13" s="10">
        <f t="shared" si="1"/>
        <v>0</v>
      </c>
      <c r="K13" s="10">
        <f>J13/(1-'01 Parámetros'!$B$8)</f>
        <v>0</v>
      </c>
    </row>
    <row r="14" spans="1:11" x14ac:dyDescent="0.25">
      <c r="A14" s="5">
        <f>'02 Centros de costo'!A14</f>
        <v>0</v>
      </c>
      <c r="B14" s="5">
        <f>'02 Centros de costo'!D14</f>
        <v>0</v>
      </c>
      <c r="C14" s="10">
        <f>SUMIFS('04 Gastos'!$E$5:$E$46,'04 Gastos'!$F$5:$F$46,"Fijo directo",'04 Gastos'!$G$5:$G$46,$A14,'04 Gastos'!$B$5:$B$46,"Salarios")</f>
        <v>0</v>
      </c>
      <c r="D14" s="10">
        <f>SUMIFS('04 Gastos'!$E$5:$E$46,'04 Gastos'!$F$5:$F$46,"Fijo directo",'04 Gastos'!$G$5:$G$46,$A14,'04 Gastos'!$B$5:$B$46,"Consumibles")</f>
        <v>0</v>
      </c>
      <c r="E14" s="10">
        <f>SUMIFS('04 Gastos'!$E$5:$E$46,'04 Gastos'!$F$5:$F$46,"Fijo directo",'04 Gastos'!$G$5:$G$46,$A14,'04 Gastos'!$B$5:$B$46,"Energía")</f>
        <v>0</v>
      </c>
      <c r="F14" s="10">
        <f>SUMIFS('04 Gastos'!$E$5:$E$46,'04 Gastos'!$F$5:$F$46,"Fijo directo",'04 Gastos'!$G$5:$G$46,$A14,'04 Gastos'!$B$5:$B$46,"Depreciación")</f>
        <v>0</v>
      </c>
      <c r="G14" s="10">
        <f>SUMIFS('04 Gastos'!$E$5:$E$46,'04 Gastos'!$F$5:$F$46,"Fijo indirecto",'04 Gastos'!$H$5:$H$46,"Área")*'05 Prorrateos'!I14+SUMIFS('04 Gastos'!$E$5:$E$46,'04 Gastos'!$F$5:$F$46,"Fijo indirecto",'04 Gastos'!$H$5:$H$46,"Horas productivas")*'05 Prorrateos'!J14+SUMIFS('04 Gastos'!$E$5:$E$46,'04 Gastos'!$F$5:$F$46,"Fijo indirecto",'04 Gastos'!$H$5:$H$46,"Consumibles directos")*'05 Prorrateos'!K14+SUMIFS('04 Gastos'!$E$5:$E$46,'04 Gastos'!$F$5:$F$46,"Fijo indirecto",'04 Gastos'!$H$5:$H$46,"Depreciación")*'05 Prorrateos'!L14+SUMIFS('04 Gastos'!$E$5:$E$46,'04 Gastos'!$F$5:$F$46,"Fijo indirecto",'04 Gastos'!$H$5:$H$46,"Sueldos directos")*'05 Prorrateos'!M14+SUMIFS('04 Gastos'!$E$5:$E$46,'04 Gastos'!$F$5:$F$46,"Fijo indirecto",'04 Gastos'!$H$5:$H$46,"Energía")*'05 Prorrateos'!N14+SUMIFS('04 Gastos'!$E$5:$E$46,'04 Gastos'!$F$5:$F$46,"Fijo indirecto",'04 Gastos'!$H$5:$H$46,"Prorrateo general")*AVERAGE('05 Prorrateos'!I14:N14)</f>
        <v>0</v>
      </c>
      <c r="H14" s="10">
        <f t="shared" si="0"/>
        <v>0</v>
      </c>
      <c r="I14" s="9">
        <f>'03 Capacidad'!L14</f>
        <v>0</v>
      </c>
      <c r="J14" s="10">
        <f t="shared" si="1"/>
        <v>0</v>
      </c>
      <c r="K14" s="10">
        <f>J14/(1-'01 Parámetros'!$B$8)</f>
        <v>0</v>
      </c>
    </row>
    <row r="15" spans="1:11" x14ac:dyDescent="0.25">
      <c r="A15" s="5">
        <f>'02 Centros de costo'!A15</f>
        <v>0</v>
      </c>
      <c r="B15" s="5">
        <f>'02 Centros de costo'!D15</f>
        <v>0</v>
      </c>
      <c r="C15" s="10">
        <f>SUMIFS('04 Gastos'!$E$5:$E$46,'04 Gastos'!$F$5:$F$46,"Fijo directo",'04 Gastos'!$G$5:$G$46,$A15,'04 Gastos'!$B$5:$B$46,"Salarios")</f>
        <v>0</v>
      </c>
      <c r="D15" s="10">
        <f>SUMIFS('04 Gastos'!$E$5:$E$46,'04 Gastos'!$F$5:$F$46,"Fijo directo",'04 Gastos'!$G$5:$G$46,$A15,'04 Gastos'!$B$5:$B$46,"Consumibles")</f>
        <v>0</v>
      </c>
      <c r="E15" s="10">
        <f>SUMIFS('04 Gastos'!$E$5:$E$46,'04 Gastos'!$F$5:$F$46,"Fijo directo",'04 Gastos'!$G$5:$G$46,$A15,'04 Gastos'!$B$5:$B$46,"Energía")</f>
        <v>0</v>
      </c>
      <c r="F15" s="10">
        <f>SUMIFS('04 Gastos'!$E$5:$E$46,'04 Gastos'!$F$5:$F$46,"Fijo directo",'04 Gastos'!$G$5:$G$46,$A15,'04 Gastos'!$B$5:$B$46,"Depreciación")</f>
        <v>0</v>
      </c>
      <c r="G15" s="10">
        <f>SUMIFS('04 Gastos'!$E$5:$E$46,'04 Gastos'!$F$5:$F$46,"Fijo indirecto",'04 Gastos'!$H$5:$H$46,"Área")*'05 Prorrateos'!I15+SUMIFS('04 Gastos'!$E$5:$E$46,'04 Gastos'!$F$5:$F$46,"Fijo indirecto",'04 Gastos'!$H$5:$H$46,"Horas productivas")*'05 Prorrateos'!J15+SUMIFS('04 Gastos'!$E$5:$E$46,'04 Gastos'!$F$5:$F$46,"Fijo indirecto",'04 Gastos'!$H$5:$H$46,"Consumibles directos")*'05 Prorrateos'!K15+SUMIFS('04 Gastos'!$E$5:$E$46,'04 Gastos'!$F$5:$F$46,"Fijo indirecto",'04 Gastos'!$H$5:$H$46,"Depreciación")*'05 Prorrateos'!L15+SUMIFS('04 Gastos'!$E$5:$E$46,'04 Gastos'!$F$5:$F$46,"Fijo indirecto",'04 Gastos'!$H$5:$H$46,"Sueldos directos")*'05 Prorrateos'!M15+SUMIFS('04 Gastos'!$E$5:$E$46,'04 Gastos'!$F$5:$F$46,"Fijo indirecto",'04 Gastos'!$H$5:$H$46,"Energía")*'05 Prorrateos'!N15+SUMIFS('04 Gastos'!$E$5:$E$46,'04 Gastos'!$F$5:$F$46,"Fijo indirecto",'04 Gastos'!$H$5:$H$46,"Prorrateo general")*AVERAGE('05 Prorrateos'!I15:N15)</f>
        <v>0</v>
      </c>
      <c r="H15" s="10">
        <f t="shared" si="0"/>
        <v>0</v>
      </c>
      <c r="I15" s="9">
        <f>'03 Capacidad'!L15</f>
        <v>0</v>
      </c>
      <c r="J15" s="10">
        <f t="shared" si="1"/>
        <v>0</v>
      </c>
      <c r="K15" s="10">
        <f>J15/(1-'01 Parámetros'!$B$8)</f>
        <v>0</v>
      </c>
    </row>
    <row r="16" spans="1:11" x14ac:dyDescent="0.25">
      <c r="A16" s="5">
        <f>'02 Centros de costo'!A16</f>
        <v>0</v>
      </c>
      <c r="B16" s="5">
        <f>'02 Centros de costo'!D16</f>
        <v>0</v>
      </c>
      <c r="C16" s="10">
        <f>SUMIFS('04 Gastos'!$E$5:$E$46,'04 Gastos'!$F$5:$F$46,"Fijo directo",'04 Gastos'!$G$5:$G$46,$A16,'04 Gastos'!$B$5:$B$46,"Salarios")</f>
        <v>0</v>
      </c>
      <c r="D16" s="10">
        <f>SUMIFS('04 Gastos'!$E$5:$E$46,'04 Gastos'!$F$5:$F$46,"Fijo directo",'04 Gastos'!$G$5:$G$46,$A16,'04 Gastos'!$B$5:$B$46,"Consumibles")</f>
        <v>0</v>
      </c>
      <c r="E16" s="10">
        <f>SUMIFS('04 Gastos'!$E$5:$E$46,'04 Gastos'!$F$5:$F$46,"Fijo directo",'04 Gastos'!$G$5:$G$46,$A16,'04 Gastos'!$B$5:$B$46,"Energía")</f>
        <v>0</v>
      </c>
      <c r="F16" s="10">
        <f>SUMIFS('04 Gastos'!$E$5:$E$46,'04 Gastos'!$F$5:$F$46,"Fijo directo",'04 Gastos'!$G$5:$G$46,$A16,'04 Gastos'!$B$5:$B$46,"Depreciación")</f>
        <v>0</v>
      </c>
      <c r="G16" s="10">
        <f>SUMIFS('04 Gastos'!$E$5:$E$46,'04 Gastos'!$F$5:$F$46,"Fijo indirecto",'04 Gastos'!$H$5:$H$46,"Área")*'05 Prorrateos'!I16+SUMIFS('04 Gastos'!$E$5:$E$46,'04 Gastos'!$F$5:$F$46,"Fijo indirecto",'04 Gastos'!$H$5:$H$46,"Horas productivas")*'05 Prorrateos'!J16+SUMIFS('04 Gastos'!$E$5:$E$46,'04 Gastos'!$F$5:$F$46,"Fijo indirecto",'04 Gastos'!$H$5:$H$46,"Consumibles directos")*'05 Prorrateos'!K16+SUMIFS('04 Gastos'!$E$5:$E$46,'04 Gastos'!$F$5:$F$46,"Fijo indirecto",'04 Gastos'!$H$5:$H$46,"Depreciación")*'05 Prorrateos'!L16+SUMIFS('04 Gastos'!$E$5:$E$46,'04 Gastos'!$F$5:$F$46,"Fijo indirecto",'04 Gastos'!$H$5:$H$46,"Sueldos directos")*'05 Prorrateos'!M16+SUMIFS('04 Gastos'!$E$5:$E$46,'04 Gastos'!$F$5:$F$46,"Fijo indirecto",'04 Gastos'!$H$5:$H$46,"Energía")*'05 Prorrateos'!N16+SUMIFS('04 Gastos'!$E$5:$E$46,'04 Gastos'!$F$5:$F$46,"Fijo indirecto",'04 Gastos'!$H$5:$H$46,"Prorrateo general")*AVERAGE('05 Prorrateos'!I16:N16)</f>
        <v>0</v>
      </c>
      <c r="H16" s="10">
        <f t="shared" si="0"/>
        <v>0</v>
      </c>
      <c r="I16" s="9">
        <f>'03 Capacidad'!L16</f>
        <v>0</v>
      </c>
      <c r="J16" s="10">
        <f t="shared" si="1"/>
        <v>0</v>
      </c>
      <c r="K16" s="10">
        <f>J16/(1-'01 Parámetros'!$B$8)</f>
        <v>0</v>
      </c>
    </row>
    <row r="18" spans="2:8" x14ac:dyDescent="0.25">
      <c r="B18" s="11" t="s">
        <v>102</v>
      </c>
      <c r="H18" s="12">
        <f>SUM(H5:H16)</f>
        <v>418297.73</v>
      </c>
    </row>
  </sheetData>
  <mergeCells count="1">
    <mergeCell ref="A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23.7109375" customWidth="1"/>
    <col min="3" max="3" width="50.7109375" customWidth="1"/>
  </cols>
  <sheetData>
    <row r="1" spans="1:3" x14ac:dyDescent="0.25">
      <c r="A1" s="15" t="s">
        <v>103</v>
      </c>
      <c r="B1" s="15"/>
      <c r="C1" s="15"/>
    </row>
    <row r="2" spans="1:3" x14ac:dyDescent="0.25">
      <c r="A2" s="15"/>
      <c r="B2" s="15"/>
      <c r="C2" s="15"/>
    </row>
    <row r="4" spans="1:3" x14ac:dyDescent="0.25">
      <c r="A4" s="2" t="s">
        <v>104</v>
      </c>
      <c r="B4" s="2" t="s">
        <v>105</v>
      </c>
      <c r="C4" s="2" t="s">
        <v>106</v>
      </c>
    </row>
    <row r="5" spans="1:3" x14ac:dyDescent="0.25">
      <c r="A5" s="3" t="s">
        <v>107</v>
      </c>
      <c r="B5" s="10">
        <f>'04 Gastos'!E48</f>
        <v>418297.73</v>
      </c>
      <c r="C5" s="1" t="s">
        <v>108</v>
      </c>
    </row>
    <row r="6" spans="1:3" x14ac:dyDescent="0.25">
      <c r="A6" s="3" t="s">
        <v>102</v>
      </c>
      <c r="B6" s="10">
        <f>'06 Mapa de costos'!H18</f>
        <v>418297.73</v>
      </c>
      <c r="C6" s="1" t="s">
        <v>109</v>
      </c>
    </row>
    <row r="7" spans="1:3" x14ac:dyDescent="0.25">
      <c r="A7" s="3" t="s">
        <v>110</v>
      </c>
      <c r="B7" s="10">
        <f>B5-B6</f>
        <v>0</v>
      </c>
      <c r="C7" s="1" t="s">
        <v>111</v>
      </c>
    </row>
    <row r="8" spans="1:3" x14ac:dyDescent="0.25">
      <c r="A8" s="3" t="s">
        <v>112</v>
      </c>
      <c r="B8" s="13">
        <f>IFERROR(B6/B5,0)</f>
        <v>1</v>
      </c>
      <c r="C8" s="1" t="s">
        <v>113</v>
      </c>
    </row>
    <row r="9" spans="1:3" x14ac:dyDescent="0.25">
      <c r="A9" s="3" t="s">
        <v>114</v>
      </c>
      <c r="B9" s="9">
        <f>COUNTIF('03 Capacidad'!L5:L16,0)</f>
        <v>9</v>
      </c>
      <c r="C9" s="1" t="s">
        <v>115</v>
      </c>
    </row>
    <row r="10" spans="1:3" x14ac:dyDescent="0.25">
      <c r="A10" s="3" t="s">
        <v>116</v>
      </c>
      <c r="B10" s="9">
        <f>COUNTIF('05 Prorrateos'!I17:N17,"&lt;&gt;1")</f>
        <v>0</v>
      </c>
      <c r="C10" s="1" t="s">
        <v>117</v>
      </c>
    </row>
    <row r="13" spans="1:3" x14ac:dyDescent="0.25">
      <c r="A13" s="17" t="s">
        <v>118</v>
      </c>
      <c r="B13" s="17"/>
      <c r="C13" s="17"/>
    </row>
    <row r="14" spans="1:3" x14ac:dyDescent="0.25">
      <c r="A14" s="17"/>
      <c r="B14" s="17"/>
      <c r="C14" s="17"/>
    </row>
  </sheetData>
  <mergeCells count="2">
    <mergeCell ref="A1:C2"/>
    <mergeCell ref="A13:C14"/>
  </mergeCells>
  <conditionalFormatting sqref="B7">
    <cfRule type="cellIs" dxfId="1" priority="1" operator="notBetween">
      <formula>-0.01</formula>
      <formula>0.01</formula>
    </cfRule>
  </conditionalFormatting>
  <conditionalFormatting sqref="B8">
    <cfRule type="cellIs" dxfId="0" priority="2" operator="not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00 Instrucciones</vt:lpstr>
      <vt:lpstr>01 Parámetros</vt:lpstr>
      <vt:lpstr>02 Centros de costo</vt:lpstr>
      <vt:lpstr>03 Capacidad</vt:lpstr>
      <vt:lpstr>04 Gastos</vt:lpstr>
      <vt:lpstr>05 Prorrateos</vt:lpstr>
      <vt:lpstr>06 Mapa de costos</vt:lpstr>
      <vt:lpstr>07 Validación</vt:lpstr>
      <vt:lpstr>MesesPeriodo</vt:lpstr>
      <vt:lpstr>SemanasMes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Mapa de Costos para Taller</dc:title>
  <dc:subject/>
  <dc:creator>Antonio Lasso</dc:creator>
  <cp:keywords/>
  <dc:description>Plantilla sin datos para captura por participantes</dc:description>
  <cp:lastModifiedBy>Antonio Lasso Valenciano</cp:lastModifiedBy>
  <cp:revision/>
  <dcterms:created xsi:type="dcterms:W3CDTF">2026-09-08T17:41:53Z</dcterms:created>
  <dcterms:modified xsi:type="dcterms:W3CDTF">2026-09-09T17:02:37Z</dcterms:modified>
  <cp:category/>
  <cp:contentStatus/>
</cp:coreProperties>
</file>