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igra-my.sharepoint.com/personal/alasso_siigra_com_mx/Documents/SiiGRA_Varios/SiiGRA/Sistema SiiGRA/CursoSistema/Curso202609/Material/"/>
    </mc:Choice>
  </mc:AlternateContent>
  <xr:revisionPtr revIDLastSave="0" documentId="8_{1A305A14-1BF7-4F61-AFE4-0C62C59D8F2F}" xr6:coauthVersionLast="47" xr6:coauthVersionMax="47" xr10:uidLastSave="{00000000-0000-0000-0000-000000000000}"/>
  <bookViews>
    <workbookView xWindow="825" yWindow="540" windowWidth="18900" windowHeight="13665" activeTab="1" xr2:uid="{00000000-000D-0000-FFFF-FFFF00000000}"/>
  </bookViews>
  <sheets>
    <sheet name="Supuestos de tamaño" sheetId="1" r:id="rId1"/>
    <sheet name="Balanza ajustad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F17" i="2" l="1"/>
  <c r="E17" i="2"/>
  <c r="D17" i="2"/>
  <c r="F15" i="2"/>
  <c r="E15" i="2"/>
  <c r="D15" i="2"/>
  <c r="F3" i="2"/>
  <c r="F32" i="2" s="1"/>
  <c r="E3" i="2"/>
  <c r="E32" i="2" s="1"/>
  <c r="D3" i="2"/>
  <c r="D32" i="2" s="1"/>
  <c r="D6" i="1"/>
  <c r="C6" i="1"/>
  <c r="B6" i="1"/>
  <c r="D13" i="2" l="1"/>
  <c r="E13" i="2"/>
  <c r="E29" i="2" s="1"/>
  <c r="F13" i="2"/>
  <c r="F29" i="2" s="1"/>
  <c r="D44" i="2"/>
  <c r="B8" i="1"/>
  <c r="D10" i="2" s="1"/>
  <c r="E44" i="2"/>
  <c r="C8" i="1"/>
  <c r="E10" i="2" s="1"/>
  <c r="E7" i="2" s="1"/>
  <c r="E28" i="2" s="1"/>
  <c r="F44" i="2"/>
  <c r="D8" i="1"/>
  <c r="F10" i="2" s="1"/>
  <c r="F7" i="2" s="1"/>
  <c r="F28" i="2" s="1"/>
  <c r="E30" i="2" l="1"/>
  <c r="D29" i="2"/>
  <c r="F30" i="2"/>
  <c r="F22" i="2"/>
  <c r="F23" i="2" s="1"/>
  <c r="E22" i="2"/>
  <c r="E23" i="2" s="1"/>
  <c r="D7" i="2"/>
  <c r="D28" i="2" s="1"/>
  <c r="D30" i="2" l="1"/>
  <c r="D34" i="2" s="1"/>
  <c r="D36" i="2" s="1"/>
  <c r="D39" i="2" s="1"/>
  <c r="D22" i="2"/>
  <c r="D23" i="2" s="1"/>
  <c r="E34" i="2"/>
  <c r="E36" i="2" s="1"/>
  <c r="F34" i="2"/>
  <c r="F36" i="2" s="1"/>
  <c r="F31" i="2" l="1"/>
  <c r="F39" i="2"/>
  <c r="F40" i="2" s="1"/>
  <c r="E31" i="2"/>
  <c r="E39" i="2"/>
  <c r="E40" i="2" s="1"/>
  <c r="D31" i="2"/>
  <c r="F33" i="2"/>
  <c r="E33" i="2"/>
  <c r="D40" i="2"/>
  <c r="D3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8" authorId="0" shapeId="0" xr:uid="{00000000-0006-0000-0100-000001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E8" authorId="0" shapeId="0" xr:uid="{00000000-0006-0000-0100-000002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F8" authorId="0" shapeId="0" xr:uid="{00000000-0006-0000-0100-000003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D10" authorId="0" shapeId="0" xr:uid="{00000000-0006-0000-0100-000004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E10" authorId="0" shapeId="0" xr:uid="{00000000-0006-0000-0100-000005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F10" authorId="0" shapeId="0" xr:uid="{00000000-0006-0000-0100-000006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D11" authorId="0" shapeId="0" xr:uid="{00000000-0006-0000-0100-000007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E11" authorId="0" shapeId="0" xr:uid="{00000000-0006-0000-0100-000008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F11" authorId="0" shapeId="0" xr:uid="{00000000-0006-0000-0100-000009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D14" authorId="0" shapeId="0" xr:uid="{00000000-0006-0000-0100-00000A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E14" authorId="0" shapeId="0" xr:uid="{00000000-0006-0000-0100-00000B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F14" authorId="0" shapeId="0" xr:uid="{00000000-0006-0000-0100-00000C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D18" authorId="0" shapeId="0" xr:uid="{00000000-0006-0000-0100-00000D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E18" authorId="0" shapeId="0" xr:uid="{00000000-0006-0000-0100-00000E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F18" authorId="0" shapeId="0" xr:uid="{00000000-0006-0000-0100-00000F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D20" authorId="0" shapeId="0" xr:uid="{00000000-0006-0000-0100-000010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E20" authorId="0" shapeId="0" xr:uid="{00000000-0006-0000-0100-000011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  <comment ref="F20" authorId="0" shapeId="0" xr:uid="{00000000-0006-0000-0100-000012000000}">
      <text>
        <r>
          <rPr>
            <sz val="8"/>
            <color indexed="81"/>
            <rFont val="Tahoma"/>
            <family val="2"/>
          </rPr>
          <t>Fuente: datos sintéticos del taller proporcionados por Antonio Lasso. Ajuste por tamaño y complejidad de las tres empresas.</t>
        </r>
      </text>
    </comment>
  </commentList>
</comments>
</file>

<file path=xl/sharedStrings.xml><?xml version="1.0" encoding="utf-8"?>
<sst xmlns="http://schemas.openxmlformats.org/spreadsheetml/2006/main" count="83" uniqueCount="66">
  <si>
    <t>SUPUESTOS DE TAMAÑO PARA EL EJERCICIO</t>
  </si>
  <si>
    <t>Concepto</t>
  </si>
  <si>
    <t>PlastiHogar León</t>
  </si>
  <si>
    <t>CubiMex Bajío</t>
  </si>
  <si>
    <t>TecnoBox Querétaro</t>
  </si>
  <si>
    <t>Número de inyectoras</t>
  </si>
  <si>
    <t>Tonelaje por inyectora</t>
  </si>
  <si>
    <t>Valor reposición por máquina (MXN)</t>
  </si>
  <si>
    <t>Inversión total en inyectoras (MXN)</t>
  </si>
  <si>
    <t>Tasa anual de depreciación</t>
  </si>
  <si>
    <t>Depreciación mensual (MXN)</t>
  </si>
  <si>
    <t>Horas productivas/mes de inyección</t>
  </si>
  <si>
    <t>Procesos posteriores</t>
  </si>
  <si>
    <t>Inspección y empaque</t>
  </si>
  <si>
    <t>Ensamble y empaque</t>
  </si>
  <si>
    <t>Ensamble, decorado/inspección y empaque</t>
  </si>
  <si>
    <t>Criterio de ajuste</t>
  </si>
  <si>
    <t>Base</t>
  </si>
  <si>
    <t>Escala intermedia</t>
  </si>
  <si>
    <t>Escala robusta</t>
  </si>
  <si>
    <t>Nota</t>
  </si>
  <si>
    <t>Los importes variables se conservaron del ejercicio original. Los costes de estructura se ajustaron para representar 1, 2 y 3 inyectoras y una complejidad operativa creciente.</t>
  </si>
  <si>
    <t>Cuenta Contable</t>
  </si>
  <si>
    <t>Descripción (Tipo de Gasto)</t>
  </si>
  <si>
    <t>Clasificación Mapa de Costos</t>
  </si>
  <si>
    <t>COSTOS DE VENTAS</t>
  </si>
  <si>
    <t>5000-01</t>
  </si>
  <si>
    <t>Plástico</t>
  </si>
  <si>
    <t>Variable</t>
  </si>
  <si>
    <t>5000-02</t>
  </si>
  <si>
    <t>Asas</t>
  </si>
  <si>
    <t>COSTOS DE PRODUCCIÓN</t>
  </si>
  <si>
    <t>5600-01</t>
  </si>
  <si>
    <t>Salarios</t>
  </si>
  <si>
    <t>Fijo Directo</t>
  </si>
  <si>
    <t>5600-02</t>
  </si>
  <si>
    <t>Consumible Directo</t>
  </si>
  <si>
    <t>5600-06</t>
  </si>
  <si>
    <t>Depreciación</t>
  </si>
  <si>
    <t>5600-10</t>
  </si>
  <si>
    <t>Energía</t>
  </si>
  <si>
    <t>GASTOS INDIRECTOS</t>
  </si>
  <si>
    <t>6100-01</t>
  </si>
  <si>
    <t>Gastos Administración</t>
  </si>
  <si>
    <t>Indirecto</t>
  </si>
  <si>
    <t>Sueldos administrativos</t>
  </si>
  <si>
    <t>Teléfono</t>
  </si>
  <si>
    <t>6100-02</t>
  </si>
  <si>
    <t>Producción Indirectos</t>
  </si>
  <si>
    <t>Sueldos producción</t>
  </si>
  <si>
    <t>Gastos almacén</t>
  </si>
  <si>
    <t>6100-03</t>
  </si>
  <si>
    <t>Renta</t>
  </si>
  <si>
    <t>TOTAL</t>
  </si>
  <si>
    <t>GASTOS TOTALES DEL PERIODO</t>
  </si>
  <si>
    <t>Costos fijos directos</t>
  </si>
  <si>
    <t>Costos fijos indirectos</t>
  </si>
  <si>
    <t>% fijos</t>
  </si>
  <si>
    <t>Variables</t>
  </si>
  <si>
    <t>% variables</t>
  </si>
  <si>
    <t>Utilidad</t>
  </si>
  <si>
    <t>% utilidad</t>
  </si>
  <si>
    <t>Venta</t>
  </si>
  <si>
    <t>Contribución marginal</t>
  </si>
  <si>
    <t>% contribución</t>
  </si>
  <si>
    <t>Inversión en maquinaria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</si>
</sst>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\$#,##0;[Red]\(\$#,##0\);\-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/>
    <xf numFmtId="164" fontId="5" fillId="0" borderId="0" xfId="0" applyNumberFormat="1" applyFont="1"/>
    <xf numFmtId="165" fontId="4" fillId="0" borderId="0" xfId="0" applyNumberFormat="1" applyFont="1"/>
    <xf numFmtId="0" fontId="2" fillId="2" borderId="0" xfId="0" applyFont="1" applyFill="1"/>
    <xf numFmtId="44" fontId="2" fillId="3" borderId="0" xfId="1" applyFont="1" applyFill="1" applyAlignment="1">
      <alignment horizontal="center" vertical="center" wrapText="1"/>
    </xf>
    <xf numFmtId="44" fontId="2" fillId="4" borderId="0" xfId="1" applyFont="1" applyFill="1" applyAlignment="1">
      <alignment horizontal="center" vertical="center" wrapText="1"/>
    </xf>
    <xf numFmtId="44" fontId="2" fillId="5" borderId="0" xfId="1" applyFont="1" applyFill="1" applyAlignment="1">
      <alignment horizontal="center" vertical="center" wrapText="1"/>
    </xf>
    <xf numFmtId="44" fontId="2" fillId="2" borderId="0" xfId="1" applyFont="1" applyFill="1"/>
    <xf numFmtId="44" fontId="4" fillId="0" borderId="0" xfId="1" applyFont="1"/>
    <xf numFmtId="44" fontId="5" fillId="0" borderId="0" xfId="1" applyFont="1"/>
    <xf numFmtId="44" fontId="3" fillId="7" borderId="0" xfId="1" applyFont="1" applyFill="1"/>
    <xf numFmtId="44" fontId="0" fillId="0" borderId="0" xfId="1" applyFont="1"/>
    <xf numFmtId="0" fontId="1" fillId="2" borderId="0" xfId="0" applyFont="1" applyFill="1" applyAlignment="1">
      <alignment horizontal="center"/>
    </xf>
    <xf numFmtId="0" fontId="0" fillId="6" borderId="0" xfId="0" applyFill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D1"/>
    </sheetView>
  </sheetViews>
  <sheetFormatPr baseColWidth="10" defaultColWidth="9.140625" defaultRowHeight="15" x14ac:dyDescent="0.25"/>
  <cols>
    <col min="1" max="1" width="40.7109375" customWidth="1"/>
    <col min="2" max="4" width="25.7109375" customWidth="1"/>
  </cols>
  <sheetData>
    <row r="1" spans="1:4" ht="18.75" x14ac:dyDescent="0.3">
      <c r="A1" s="19" t="s">
        <v>0</v>
      </c>
      <c r="B1" s="19"/>
      <c r="C1" s="19"/>
      <c r="D1" s="19"/>
    </row>
    <row r="2" spans="1:4" x14ac:dyDescent="0.25">
      <c r="A2" s="1" t="s">
        <v>1</v>
      </c>
      <c r="B2" s="2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6">
        <v>1</v>
      </c>
      <c r="C3" s="6">
        <v>2</v>
      </c>
      <c r="D3" s="6">
        <v>3</v>
      </c>
    </row>
    <row r="4" spans="1:4" x14ac:dyDescent="0.25">
      <c r="A4" s="5" t="s">
        <v>6</v>
      </c>
      <c r="B4" s="6">
        <v>180</v>
      </c>
      <c r="C4" s="6">
        <v>250</v>
      </c>
      <c r="D4" s="6">
        <v>350</v>
      </c>
    </row>
    <row r="5" spans="1:4" x14ac:dyDescent="0.25">
      <c r="A5" s="5" t="s">
        <v>7</v>
      </c>
      <c r="B5" s="7">
        <v>1900000</v>
      </c>
      <c r="C5" s="7">
        <v>3050000</v>
      </c>
      <c r="D5" s="7">
        <v>4800000</v>
      </c>
    </row>
    <row r="6" spans="1:4" x14ac:dyDescent="0.25">
      <c r="A6" s="5" t="s">
        <v>8</v>
      </c>
      <c r="B6" s="8">
        <f>B3*B5</f>
        <v>1900000</v>
      </c>
      <c r="C6" s="8">
        <f>C3*C5</f>
        <v>6100000</v>
      </c>
      <c r="D6" s="8">
        <f>D3*D5</f>
        <v>14400000</v>
      </c>
    </row>
    <row r="7" spans="1:4" x14ac:dyDescent="0.25">
      <c r="A7" s="5" t="s">
        <v>9</v>
      </c>
      <c r="B7" s="9">
        <v>0.1</v>
      </c>
      <c r="C7" s="9">
        <v>0.1</v>
      </c>
      <c r="D7" s="9">
        <v>0.1</v>
      </c>
    </row>
    <row r="8" spans="1:4" x14ac:dyDescent="0.25">
      <c r="A8" s="5" t="s">
        <v>10</v>
      </c>
      <c r="B8" s="8">
        <f>B6*B7/12</f>
        <v>15833.333333333334</v>
      </c>
      <c r="C8" s="8">
        <f>C6*C7/12</f>
        <v>50833.333333333336</v>
      </c>
      <c r="D8" s="8">
        <f>D6*D7/12</f>
        <v>120000</v>
      </c>
    </row>
    <row r="9" spans="1:4" x14ac:dyDescent="0.25">
      <c r="A9" s="5" t="s">
        <v>11</v>
      </c>
      <c r="B9" s="6">
        <v>260</v>
      </c>
      <c r="C9" s="6">
        <v>380</v>
      </c>
      <c r="D9" s="6">
        <v>520</v>
      </c>
    </row>
    <row r="10" spans="1:4" ht="45" x14ac:dyDescent="0.25">
      <c r="A10" s="5" t="s">
        <v>12</v>
      </c>
      <c r="B10" s="6" t="s">
        <v>13</v>
      </c>
      <c r="C10" s="6" t="s">
        <v>14</v>
      </c>
      <c r="D10" s="6" t="s">
        <v>15</v>
      </c>
    </row>
    <row r="11" spans="1:4" x14ac:dyDescent="0.25">
      <c r="A11" s="5" t="s">
        <v>16</v>
      </c>
      <c r="B11" s="6" t="s">
        <v>17</v>
      </c>
      <c r="C11" s="6" t="s">
        <v>18</v>
      </c>
      <c r="D11" s="6" t="s">
        <v>19</v>
      </c>
    </row>
    <row r="13" spans="1:4" ht="48" customHeight="1" x14ac:dyDescent="0.25">
      <c r="A13" s="5" t="s">
        <v>20</v>
      </c>
      <c r="B13" s="20" t="s">
        <v>21</v>
      </c>
      <c r="C13" s="20"/>
      <c r="D13" s="20"/>
    </row>
  </sheetData>
  <mergeCells count="2">
    <mergeCell ref="A1:D1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showGridLines="0" tabSelected="1" zoomScale="120" zoomScaleNormal="120" workbookViewId="0">
      <pane xSplit="3" ySplit="1" topLeftCell="E23" activePane="bottomRight" state="frozen"/>
      <selection pane="topRight" activeCell="D1" sqref="D1"/>
      <selection pane="bottomLeft" activeCell="A2" sqref="A2"/>
      <selection pane="bottomRight" activeCell="F16" sqref="F16"/>
    </sheetView>
  </sheetViews>
  <sheetFormatPr baseColWidth="10" defaultColWidth="9.140625" defaultRowHeight="15" x14ac:dyDescent="0.25"/>
  <cols>
    <col min="1" max="1" width="18.7109375" customWidth="1"/>
    <col min="2" max="2" width="32.7109375" customWidth="1"/>
    <col min="3" max="3" width="28.7109375" customWidth="1"/>
    <col min="4" max="6" width="21.7109375" style="18" customWidth="1"/>
  </cols>
  <sheetData>
    <row r="1" spans="1:8" ht="32.1" customHeight="1" x14ac:dyDescent="0.25">
      <c r="A1" s="1" t="s">
        <v>22</v>
      </c>
      <c r="B1" s="1" t="s">
        <v>23</v>
      </c>
      <c r="C1" s="1" t="s">
        <v>24</v>
      </c>
      <c r="D1" s="11" t="s">
        <v>2</v>
      </c>
      <c r="E1" s="12" t="s">
        <v>3</v>
      </c>
      <c r="F1" s="13" t="s">
        <v>4</v>
      </c>
    </row>
    <row r="3" spans="1:8" x14ac:dyDescent="0.25">
      <c r="A3" s="10">
        <v>5000</v>
      </c>
      <c r="B3" s="10" t="s">
        <v>25</v>
      </c>
      <c r="C3" s="10"/>
      <c r="D3" s="14">
        <f>D4+D5</f>
        <v>98683.520000000004</v>
      </c>
      <c r="E3" s="14">
        <f>E4+E5</f>
        <v>209311.51</v>
      </c>
      <c r="F3" s="14">
        <f>F4+F5</f>
        <v>272536.02</v>
      </c>
    </row>
    <row r="4" spans="1:8" x14ac:dyDescent="0.25">
      <c r="A4" s="6" t="s">
        <v>26</v>
      </c>
      <c r="B4" s="6" t="s">
        <v>27</v>
      </c>
      <c r="C4" s="6" t="s">
        <v>28</v>
      </c>
      <c r="D4" s="15">
        <v>98683.520000000004</v>
      </c>
      <c r="E4" s="15">
        <v>182322.01</v>
      </c>
      <c r="F4" s="15">
        <v>248160.24</v>
      </c>
    </row>
    <row r="5" spans="1:8" x14ac:dyDescent="0.25">
      <c r="A5" s="6" t="s">
        <v>29</v>
      </c>
      <c r="B5" s="6" t="s">
        <v>30</v>
      </c>
      <c r="C5" s="6" t="s">
        <v>28</v>
      </c>
      <c r="D5" s="15">
        <v>0</v>
      </c>
      <c r="E5" s="15">
        <v>26989.5</v>
      </c>
      <c r="F5" s="15">
        <v>24375.78</v>
      </c>
    </row>
    <row r="7" spans="1:8" x14ac:dyDescent="0.25">
      <c r="A7" s="10">
        <v>5600</v>
      </c>
      <c r="B7" s="10" t="s">
        <v>31</v>
      </c>
      <c r="C7" s="10"/>
      <c r="D7" s="14">
        <f>SUM(D8:D11)</f>
        <v>85570.033333333326</v>
      </c>
      <c r="E7" s="14">
        <f>SUM(E8:E11)</f>
        <v>179297.73333333334</v>
      </c>
      <c r="F7" s="14">
        <f>SUM(F8:F11)</f>
        <v>307632.05</v>
      </c>
    </row>
    <row r="8" spans="1:8" x14ac:dyDescent="0.25">
      <c r="A8" s="6" t="s">
        <v>32</v>
      </c>
      <c r="B8" s="6" t="s">
        <v>33</v>
      </c>
      <c r="C8" s="6" t="s">
        <v>34</v>
      </c>
      <c r="D8" s="15">
        <v>30000</v>
      </c>
      <c r="E8" s="15">
        <v>60000</v>
      </c>
      <c r="F8" s="15">
        <v>90000</v>
      </c>
      <c r="H8">
        <f>30*12</f>
        <v>360</v>
      </c>
    </row>
    <row r="9" spans="1:8" x14ac:dyDescent="0.25">
      <c r="A9" s="6" t="s">
        <v>35</v>
      </c>
      <c r="B9" s="6" t="s">
        <v>36</v>
      </c>
      <c r="C9" s="6" t="s">
        <v>34</v>
      </c>
      <c r="D9" s="15">
        <v>19736.7</v>
      </c>
      <c r="E9" s="15">
        <v>36464.400000000001</v>
      </c>
      <c r="F9" s="15">
        <v>49632.05</v>
      </c>
    </row>
    <row r="10" spans="1:8" x14ac:dyDescent="0.25">
      <c r="A10" s="6" t="s">
        <v>37</v>
      </c>
      <c r="B10" s="6" t="s">
        <v>38</v>
      </c>
      <c r="C10" s="6" t="s">
        <v>34</v>
      </c>
      <c r="D10" s="16">
        <f>'Supuestos de tamaño'!B8</f>
        <v>15833.333333333334</v>
      </c>
      <c r="E10" s="16">
        <f>'Supuestos de tamaño'!C8</f>
        <v>50833.333333333336</v>
      </c>
      <c r="F10" s="16">
        <f>'Supuestos de tamaño'!D8</f>
        <v>120000</v>
      </c>
    </row>
    <row r="11" spans="1:8" x14ac:dyDescent="0.25">
      <c r="A11" s="6" t="s">
        <v>39</v>
      </c>
      <c r="B11" s="6" t="s">
        <v>40</v>
      </c>
      <c r="C11" s="6" t="s">
        <v>34</v>
      </c>
      <c r="D11" s="15">
        <v>20000</v>
      </c>
      <c r="E11" s="15">
        <v>32000</v>
      </c>
      <c r="F11" s="15">
        <v>48000</v>
      </c>
    </row>
    <row r="13" spans="1:8" x14ac:dyDescent="0.25">
      <c r="A13" s="10">
        <v>6100</v>
      </c>
      <c r="B13" s="10" t="s">
        <v>41</v>
      </c>
      <c r="C13" s="10"/>
      <c r="D13" s="14">
        <f>SUM(D14:D20)</f>
        <v>139798.06</v>
      </c>
      <c r="E13" s="14">
        <f>SUM(E14:E20)</f>
        <v>239000</v>
      </c>
      <c r="F13" s="14">
        <f>SUM(F14:F20)</f>
        <v>338000</v>
      </c>
    </row>
    <row r="14" spans="1:8" x14ac:dyDescent="0.25">
      <c r="A14" s="6" t="s">
        <v>42</v>
      </c>
      <c r="B14" s="6" t="s">
        <v>43</v>
      </c>
      <c r="C14" s="6" t="s">
        <v>44</v>
      </c>
      <c r="D14" s="15">
        <v>35939.417999999998</v>
      </c>
      <c r="E14" s="15">
        <v>60000</v>
      </c>
      <c r="F14" s="15">
        <v>82000</v>
      </c>
    </row>
    <row r="15" spans="1:8" x14ac:dyDescent="0.25">
      <c r="A15" s="6" t="s">
        <v>42</v>
      </c>
      <c r="B15" s="6" t="s">
        <v>45</v>
      </c>
      <c r="C15" s="6" t="s">
        <v>44</v>
      </c>
      <c r="D15" s="16">
        <f>D14-D16</f>
        <v>31939.417999999998</v>
      </c>
      <c r="E15" s="16">
        <f>E14-E16</f>
        <v>55500</v>
      </c>
      <c r="F15" s="16">
        <f>F14-F16</f>
        <v>76500</v>
      </c>
    </row>
    <row r="16" spans="1:8" x14ac:dyDescent="0.25">
      <c r="A16" s="6" t="s">
        <v>42</v>
      </c>
      <c r="B16" s="6" t="s">
        <v>46</v>
      </c>
      <c r="C16" s="6" t="s">
        <v>44</v>
      </c>
      <c r="D16" s="15">
        <v>4000</v>
      </c>
      <c r="E16" s="15">
        <v>4500</v>
      </c>
      <c r="F16" s="15">
        <v>5500</v>
      </c>
    </row>
    <row r="17" spans="1:6" x14ac:dyDescent="0.25">
      <c r="A17" s="6" t="s">
        <v>47</v>
      </c>
      <c r="B17" s="6" t="s">
        <v>48</v>
      </c>
      <c r="C17" s="6" t="s">
        <v>44</v>
      </c>
      <c r="D17" s="16">
        <f>SUM(D18:D20)</f>
        <v>33959.612000000001</v>
      </c>
      <c r="E17" s="16">
        <f>SUM(E18:E20)</f>
        <v>59500</v>
      </c>
      <c r="F17" s="16">
        <f>SUM(F18:F20)</f>
        <v>87000</v>
      </c>
    </row>
    <row r="18" spans="1:6" x14ac:dyDescent="0.25">
      <c r="A18" s="6" t="s">
        <v>47</v>
      </c>
      <c r="B18" s="6" t="s">
        <v>49</v>
      </c>
      <c r="C18" s="6" t="s">
        <v>44</v>
      </c>
      <c r="D18" s="15">
        <v>21959.612000000001</v>
      </c>
      <c r="E18" s="15">
        <v>38000</v>
      </c>
      <c r="F18" s="15">
        <v>55000</v>
      </c>
    </row>
    <row r="19" spans="1:6" x14ac:dyDescent="0.25">
      <c r="A19" s="6" t="s">
        <v>47</v>
      </c>
      <c r="B19" s="6" t="s">
        <v>50</v>
      </c>
      <c r="C19" s="6" t="s">
        <v>44</v>
      </c>
      <c r="D19" s="15">
        <v>2000</v>
      </c>
      <c r="E19" s="15">
        <v>3500</v>
      </c>
      <c r="F19" s="15">
        <v>5000</v>
      </c>
    </row>
    <row r="20" spans="1:6" x14ac:dyDescent="0.25">
      <c r="A20" s="6" t="s">
        <v>51</v>
      </c>
      <c r="B20" s="6" t="s">
        <v>52</v>
      </c>
      <c r="C20" s="6" t="s">
        <v>44</v>
      </c>
      <c r="D20" s="15">
        <v>10000</v>
      </c>
      <c r="E20" s="15">
        <v>18000</v>
      </c>
      <c r="F20" s="15">
        <v>27000</v>
      </c>
    </row>
    <row r="22" spans="1:6" x14ac:dyDescent="0.25">
      <c r="A22" s="10" t="s">
        <v>53</v>
      </c>
      <c r="B22" s="10" t="s">
        <v>54</v>
      </c>
      <c r="C22" s="10"/>
      <c r="D22" s="14">
        <f>D13+D7+D3</f>
        <v>324051.61333333334</v>
      </c>
      <c r="E22" s="14">
        <f>E13+E7+E3</f>
        <v>627609.2433333334</v>
      </c>
      <c r="F22" s="14">
        <f>F13+F7+F3</f>
        <v>918168.07000000007</v>
      </c>
    </row>
    <row r="23" spans="1:6" x14ac:dyDescent="0.25">
      <c r="D23" s="16">
        <f>D22-D3</f>
        <v>225368.09333333332</v>
      </c>
      <c r="E23" s="16">
        <f>E22-E3</f>
        <v>418297.7333333334</v>
      </c>
      <c r="F23" s="16">
        <f>F22-F3</f>
        <v>645632.05000000005</v>
      </c>
    </row>
    <row r="28" spans="1:6" x14ac:dyDescent="0.25">
      <c r="A28" s="6"/>
      <c r="B28" s="6"/>
      <c r="C28" s="6" t="s">
        <v>55</v>
      </c>
      <c r="D28" s="16">
        <f>D7</f>
        <v>85570.033333333326</v>
      </c>
      <c r="E28" s="16">
        <f>E7</f>
        <v>179297.73333333334</v>
      </c>
      <c r="F28" s="16">
        <f>F7</f>
        <v>307632.05</v>
      </c>
    </row>
    <row r="29" spans="1:6" x14ac:dyDescent="0.25">
      <c r="A29" s="6"/>
      <c r="B29" s="6"/>
      <c r="C29" s="6" t="s">
        <v>56</v>
      </c>
      <c r="D29" s="16">
        <f>D13</f>
        <v>139798.06</v>
      </c>
      <c r="E29" s="16">
        <f>E13</f>
        <v>239000</v>
      </c>
      <c r="F29" s="16">
        <f>F13</f>
        <v>338000</v>
      </c>
    </row>
    <row r="30" spans="1:6" x14ac:dyDescent="0.25">
      <c r="D30" s="17">
        <f>D28+D29</f>
        <v>225368.09333333332</v>
      </c>
      <c r="E30" s="17">
        <f>E28+E29</f>
        <v>418297.73333333334</v>
      </c>
      <c r="F30" s="17">
        <f>F28+F29</f>
        <v>645632.05000000005</v>
      </c>
    </row>
    <row r="31" spans="1:6" x14ac:dyDescent="0.25">
      <c r="A31" s="6"/>
      <c r="B31" s="6"/>
      <c r="C31" s="6" t="s">
        <v>57</v>
      </c>
      <c r="D31" s="18">
        <f>D30/D36</f>
        <v>0.55637579709010143</v>
      </c>
      <c r="E31" s="18">
        <f>E30/E36</f>
        <v>0.53319512136142166</v>
      </c>
      <c r="F31" s="18">
        <f>F30/F36</f>
        <v>0.5625393181010967</v>
      </c>
    </row>
    <row r="32" spans="1:6" x14ac:dyDescent="0.25">
      <c r="A32" s="6"/>
      <c r="B32" s="6"/>
      <c r="C32" s="6" t="s">
        <v>58</v>
      </c>
      <c r="D32" s="16">
        <f>D3</f>
        <v>98683.520000000004</v>
      </c>
      <c r="E32" s="16">
        <f>E3</f>
        <v>209311.51</v>
      </c>
      <c r="F32" s="16">
        <f>F3</f>
        <v>272536.02</v>
      </c>
    </row>
    <row r="33" spans="1:6" x14ac:dyDescent="0.25">
      <c r="A33" s="6"/>
      <c r="B33" s="6"/>
      <c r="C33" s="6" t="s">
        <v>59</v>
      </c>
      <c r="D33" s="18">
        <f>D32/D36</f>
        <v>0.24362420290989861</v>
      </c>
      <c r="E33" s="18">
        <f>E32/E36</f>
        <v>0.26680487863857838</v>
      </c>
      <c r="F33" s="18">
        <f>F32/F36</f>
        <v>0.23746068189890332</v>
      </c>
    </row>
    <row r="34" spans="1:6" x14ac:dyDescent="0.25">
      <c r="A34" s="6"/>
      <c r="B34" s="6"/>
      <c r="C34" s="6" t="s">
        <v>60</v>
      </c>
      <c r="D34" s="16">
        <f>((D30+D32)*D35)/(1-D35)</f>
        <v>81012.903333333335</v>
      </c>
      <c r="E34" s="16">
        <f>((E30+E32)*E35)/(1-E35)</f>
        <v>156902.31083333335</v>
      </c>
      <c r="F34" s="16">
        <f>((F30+F32)*F35)/(1-F35)</f>
        <v>229542.01750000002</v>
      </c>
    </row>
    <row r="35" spans="1:6" x14ac:dyDescent="0.25">
      <c r="A35" s="6"/>
      <c r="B35" s="6"/>
      <c r="C35" s="6" t="s">
        <v>61</v>
      </c>
      <c r="D35" s="15">
        <v>0.2</v>
      </c>
      <c r="E35" s="15">
        <v>0.2</v>
      </c>
      <c r="F35" s="15">
        <v>0.2</v>
      </c>
    </row>
    <row r="36" spans="1:6" x14ac:dyDescent="0.25">
      <c r="A36" s="6"/>
      <c r="B36" s="6"/>
      <c r="C36" s="6" t="s">
        <v>62</v>
      </c>
      <c r="D36" s="17">
        <f>D30+D32+D34</f>
        <v>405064.51666666666</v>
      </c>
      <c r="E36" s="17">
        <f>E30+E32+E34</f>
        <v>784511.5541666667</v>
      </c>
      <c r="F36" s="17">
        <f>F30+F32+F34</f>
        <v>1147710.0875000001</v>
      </c>
    </row>
    <row r="39" spans="1:6" x14ac:dyDescent="0.25">
      <c r="A39" s="6"/>
      <c r="B39" s="6"/>
      <c r="C39" s="6" t="s">
        <v>63</v>
      </c>
      <c r="D39" s="17">
        <f>D36-D32</f>
        <v>306380.99666666664</v>
      </c>
      <c r="E39" s="17">
        <f>E36-E32</f>
        <v>575200.04416666669</v>
      </c>
      <c r="F39" s="17">
        <f>F36-F32</f>
        <v>875174.06750000012</v>
      </c>
    </row>
    <row r="40" spans="1:6" x14ac:dyDescent="0.25">
      <c r="A40" s="6"/>
      <c r="B40" s="6"/>
      <c r="C40" s="6" t="s">
        <v>64</v>
      </c>
      <c r="D40" s="18">
        <f>D39/D36</f>
        <v>0.75637579709010139</v>
      </c>
      <c r="E40" s="18">
        <f>E39/E36</f>
        <v>0.73319512136142162</v>
      </c>
      <c r="F40" s="18">
        <f>F39/F36</f>
        <v>0.76253931810109665</v>
      </c>
    </row>
    <row r="44" spans="1:6" x14ac:dyDescent="0.25">
      <c r="A44" s="6"/>
      <c r="B44" s="6"/>
      <c r="C44" s="6" t="s">
        <v>65</v>
      </c>
      <c r="D44" s="17">
        <f>'Supuestos de tamaño'!B6</f>
        <v>1900000</v>
      </c>
      <c r="E44" s="17">
        <f>'Supuestos de tamaño'!C6</f>
        <v>6100000</v>
      </c>
      <c r="F44" s="17">
        <f>'Supuestos de tamaño'!D6</f>
        <v>14400000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Supuestos de tamaño</vt:lpstr>
      <vt:lpstr>Balanza ajustada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Lasso</dc:creator>
  <cp:keywords/>
  <dc:description/>
  <cp:lastModifiedBy>Antonio Lasso Valenciano</cp:lastModifiedBy>
  <cp:revision/>
  <dcterms:created xsi:type="dcterms:W3CDTF">2026-09-08T17:32:17Z</dcterms:created>
  <dcterms:modified xsi:type="dcterms:W3CDTF">2026-09-09T17:21:33Z</dcterms:modified>
  <cp:category/>
  <cp:contentStatus/>
</cp:coreProperties>
</file>